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colciencias\ylarias\institucionales\PLANEACION\PLANEACIÓN ESTRATÉGICA\2. PEI\Cuarto Trimestre\"/>
    </mc:Choice>
  </mc:AlternateContent>
  <xr:revisionPtr revIDLastSave="0" documentId="8_{EB2AA200-53A9-43B7-81F9-414C87992616}" xr6:coauthVersionLast="47" xr6:coauthVersionMax="47" xr10:uidLastSave="{00000000-0000-0000-0000-000000000000}"/>
  <bookViews>
    <workbookView xWindow="20370" yWindow="-120" windowWidth="29040" windowHeight="15840" xr2:uid="{00000000-000D-0000-FFFF-FFFF00000000}"/>
  </bookViews>
  <sheets>
    <sheet name="Seguimiento PEI 4to trimestre" sheetId="1" r:id="rId1"/>
  </sheets>
  <definedNames>
    <definedName name="_xlnm.Print_Area" localSheetId="0">'Seguimiento PEI 4to trimestre'!$A$1:$W$36</definedName>
    <definedName name="_xlnm.Print_Titles" localSheetId="0">'Seguimiento PEI 4to trimestre'!$1:$8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1" i="1" l="1"/>
  <c r="U31" i="1" s="1"/>
  <c r="P27" i="1"/>
  <c r="T33" i="1" l="1"/>
  <c r="T32" i="1"/>
  <c r="T30" i="1"/>
  <c r="T29" i="1"/>
  <c r="T28" i="1"/>
  <c r="T27" i="1"/>
  <c r="T26" i="1"/>
  <c r="T25" i="1"/>
  <c r="T24" i="1"/>
  <c r="T23" i="1"/>
  <c r="T22" i="1"/>
  <c r="T21" i="1"/>
  <c r="T20" i="1"/>
  <c r="T19" i="1"/>
  <c r="T18" i="1"/>
  <c r="T17" i="1"/>
  <c r="T16" i="1"/>
  <c r="T15" i="1"/>
  <c r="T14" i="1"/>
  <c r="T13" i="1"/>
  <c r="T12" i="1"/>
  <c r="T11" i="1"/>
  <c r="T10" i="1"/>
  <c r="U10" i="1" s="1"/>
  <c r="P31" i="1"/>
  <c r="P30" i="1"/>
  <c r="P26" i="1"/>
  <c r="P25" i="1"/>
  <c r="P24" i="1"/>
  <c r="P23" i="1"/>
  <c r="P22" i="1"/>
  <c r="P21" i="1"/>
  <c r="P20" i="1"/>
  <c r="P19" i="1"/>
  <c r="P15" i="1"/>
  <c r="P14" i="1"/>
  <c r="P13" i="1"/>
  <c r="P11" i="1"/>
  <c r="P18" i="1"/>
  <c r="P17" i="1"/>
  <c r="P16" i="1"/>
  <c r="P33" i="1"/>
  <c r="P32" i="1"/>
  <c r="P29" i="1"/>
  <c r="P28" i="1"/>
  <c r="P12" i="1" l="1"/>
  <c r="P10" i="1"/>
  <c r="P9" i="1"/>
  <c r="U33" i="1" l="1"/>
  <c r="U29" i="1" l="1"/>
  <c r="U27" i="1"/>
  <c r="U26" i="1"/>
  <c r="U24" i="1" l="1"/>
  <c r="U22" i="1" l="1"/>
  <c r="U21" i="1"/>
  <c r="U20" i="1" l="1"/>
  <c r="U18" i="1" l="1"/>
  <c r="U28" i="1"/>
  <c r="U17" i="1"/>
  <c r="S17" i="1"/>
  <c r="U16" i="1"/>
  <c r="U15" i="1"/>
  <c r="U14" i="1"/>
  <c r="U13" i="1"/>
  <c r="S13" i="1"/>
  <c r="U12" i="1"/>
  <c r="U11" i="1"/>
  <c r="U9" i="1"/>
  <c r="T9" i="1"/>
  <c r="N11" i="1"/>
  <c r="U25" i="1" l="1"/>
  <c r="U30" i="1"/>
  <c r="S26" i="1" l="1"/>
  <c r="U23" i="1" l="1"/>
  <c r="S27" i="1"/>
  <c r="S10" i="1" l="1"/>
  <c r="S11" i="1"/>
  <c r="S12" i="1"/>
  <c r="S15" i="1"/>
  <c r="S16" i="1"/>
  <c r="S18" i="1"/>
  <c r="S19" i="1"/>
  <c r="U19" i="1" s="1"/>
  <c r="S20" i="1"/>
  <c r="S21" i="1"/>
  <c r="S22" i="1"/>
  <c r="S23" i="1"/>
  <c r="S24" i="1"/>
  <c r="S25" i="1"/>
  <c r="S28" i="1"/>
  <c r="S30" i="1"/>
  <c r="S31" i="1"/>
  <c r="S32" i="1"/>
  <c r="U32" i="1" s="1"/>
  <c r="S33" i="1"/>
  <c r="S9" i="1"/>
  <c r="K29" i="1"/>
  <c r="Q14" i="1"/>
  <c r="S14" i="1" s="1"/>
  <c r="S29" i="1" l="1"/>
</calcChain>
</file>

<file path=xl/sharedStrings.xml><?xml version="1.0" encoding="utf-8"?>
<sst xmlns="http://schemas.openxmlformats.org/spreadsheetml/2006/main" count="204" uniqueCount="117">
  <si>
    <t xml:space="preserve">MATRIZ DE SEGUIMIENTO PLAN ESTRATÉGICO INSTITUCIONAL </t>
  </si>
  <si>
    <t>Objetivo estratégico</t>
  </si>
  <si>
    <t>Indicador Estratégico</t>
  </si>
  <si>
    <t>Línea de base</t>
  </si>
  <si>
    <t>Meta cuatrienio</t>
  </si>
  <si>
    <t>Avance Meta Cuatrienio</t>
  </si>
  <si>
    <t>I</t>
  </si>
  <si>
    <t>II</t>
  </si>
  <si>
    <t>III</t>
  </si>
  <si>
    <t>IV</t>
  </si>
  <si>
    <t>Observaciones de Seguimiento</t>
  </si>
  <si>
    <t>% de avance de meta cuatrienio</t>
  </si>
  <si>
    <t>***N/A: No aplica. Refiere a que no existe meta para el trimestre analizado
* Se declara el plan estratégico institucional como el mismo plan estratégico sectorial por ser el Ministerio de Ciencia, Tecnología e Innovación la cabeza de sector y no tener instituciones o entidades adscritas</t>
  </si>
  <si>
    <t>** Cifras acumuladas 
*** El dato se encuentra en consolidación por parte de la Dirección de Transferencia y Uso del Conocimiento</t>
  </si>
  <si>
    <t>CÓDIGO: D101PR01F21</t>
  </si>
  <si>
    <t>Análisis / Recomendación</t>
  </si>
  <si>
    <t>Unidad de Medida</t>
  </si>
  <si>
    <t>VERSIÓN: 02</t>
  </si>
  <si>
    <t>FECHA: 2021-08-12</t>
  </si>
  <si>
    <t>SEGUIMIENTO TRIMESTRAL PLAN ESTRATÉGICO INSTITUCIONAL 2019 - 2022</t>
  </si>
  <si>
    <t>Potenciar las capacidades regionales de CTeI que promuevan el desarrollo social  y productivo hacia una Colombia Científica</t>
  </si>
  <si>
    <t>Inversión nacional en ACTI como porcentaje del PIB</t>
  </si>
  <si>
    <t>Conceptualización y diseño de Centros Regionales de Investigación, Innovación y Emprendimiento</t>
  </si>
  <si>
    <t>Nuevas becas y nuevos créditos beca para la formación de doctores apoyadas por Colciencias y aliados</t>
  </si>
  <si>
    <t>Nuevas estancias posdoctorales apoyadas por Colciencias y aliados</t>
  </si>
  <si>
    <t>Jóvenes Investigadores e Innovadores apoyados por Colciencias y aliados</t>
  </si>
  <si>
    <t>Niños, niñas y adolescentes certificados en procesos de fortalecimiento de sus capacidades en I+i</t>
  </si>
  <si>
    <t>Aprobación de recursos  de la asignación del SGR</t>
  </si>
  <si>
    <t>Porcentaje</t>
  </si>
  <si>
    <t>Número</t>
  </si>
  <si>
    <t>Si</t>
  </si>
  <si>
    <t>No</t>
  </si>
  <si>
    <t>Indicador Sinergia/PND 2018-2022</t>
  </si>
  <si>
    <t>Meta
2019</t>
  </si>
  <si>
    <t>Resultado 2019</t>
  </si>
  <si>
    <t>Meta
2020</t>
  </si>
  <si>
    <t>Resultado 2020</t>
  </si>
  <si>
    <t>Meta
2021</t>
  </si>
  <si>
    <t>N/A</t>
  </si>
  <si>
    <t>% de avance de la meta 2021</t>
  </si>
  <si>
    <t>Meta
2022</t>
  </si>
  <si>
    <t>Resultado 2022</t>
  </si>
  <si>
    <t>Ampliar las dinámicas de generación, circulación y uso de conocimiento y los saberes ancestrales propiciando sinergias entre actores del SCNTI que permitan cerrar las brechas históricas de inequidad en Cte</t>
  </si>
  <si>
    <t>Comunidades o grupos de interés que participan en procesos de apropiación social de conocimiento a partir de la CTeI</t>
  </si>
  <si>
    <t xml:space="preserve">Nuevas unidades de apropiación social de la CTeI al interior de la IES y otros actores reconocidos del SNCTI </t>
  </si>
  <si>
    <t>Museos y centros de ciencia fortalecidos</t>
  </si>
  <si>
    <t xml:space="preserve">Aumentar la producción de conocimiento científico y tecnológico de alto impacto en articulación con aliados estratégicos nacionales e internacionales,promoviendo también  la participación de los actores del SNCTeI en redes e iniciativas de cooperación e internacionalización de la CTI. </t>
  </si>
  <si>
    <t>Citaciones de impacto en producción científica y colaboración internacional</t>
  </si>
  <si>
    <t>Nuevos artículos científicos publicados por investigadores colombianos en revistas científicas especializadas</t>
  </si>
  <si>
    <t>Programas y Proyectos de CTeI financiados</t>
  </si>
  <si>
    <t>Nodos de diplomacia científica</t>
  </si>
  <si>
    <t>Índice</t>
  </si>
  <si>
    <t>Diseñar el implementar la misión de bioeconomía  para promover el  aprovechamiento sostenible de la biodiversidad</t>
  </si>
  <si>
    <t>Nuevos bioproductos registrados por el Programa Colombia Bio</t>
  </si>
  <si>
    <t>Nuevas expediciones científicas nacionales realizadas con apoyo de Colciencias y aliados</t>
  </si>
  <si>
    <t>Expediciones Científicas al Pacífico desarrolladas</t>
  </si>
  <si>
    <t xml:space="preserve">Impulsar el desarrollo tecnológico y la innovación para la sofisticación del sector productivo </t>
  </si>
  <si>
    <t>Cupo de inversión para deducción y descuento tributario utilizado</t>
  </si>
  <si>
    <t>Porcentaje de investigadores en el sector empresarial</t>
  </si>
  <si>
    <t>Inversión en I+D del sector privado como porcentaje del PIB</t>
  </si>
  <si>
    <t>Acuerdos de transferencia de tecnología o conocimiento apoyados por Colciencias</t>
  </si>
  <si>
    <t>Organizaciones articuladas en los pactos por la innovación</t>
  </si>
  <si>
    <t>Solicitudes de patentes presentadas por residentes en Oficina Nacional</t>
  </si>
  <si>
    <t>Generar lineamientos a nivel nacional y regional para el fortalecimiento de la institucionalidad y la implementación de procesos de innovación que generen valor público</t>
  </si>
  <si>
    <t>Política de CTeI aprobada e implementada</t>
  </si>
  <si>
    <t>Indíce ATM</t>
  </si>
  <si>
    <t>Tipo de acumulación</t>
  </si>
  <si>
    <t>Flujo</t>
  </si>
  <si>
    <t>Acumulado</t>
  </si>
  <si>
    <r>
      <t xml:space="preserve">Avance Trimestral  </t>
    </r>
    <r>
      <rPr>
        <b/>
        <sz val="16"/>
        <rFont val="Arial Narrow"/>
        <family val="2"/>
      </rPr>
      <t>2021</t>
    </r>
  </si>
  <si>
    <t>0,84%</t>
  </si>
  <si>
    <t>El ministerio viene trabajando articuladamente con OCyT para mejorar la medición de ACTI de 2021. Se destacan:
1.	El OCyT certificó la operación estadística de medición de ACTI ante el DANE en diciembre de 2021.
2.	Se están concluyendo nuevas fuentes a nivel de empresas en la medición de ACTI desarrollada por el OCyT.
3.	Se están incluyendo las inversiones que en innovación hacen las empresas que participan para acceder al cupo de Beneficio Tributario.
Dadas estas consideraciones, se estima que la medición de ACTI realizada por el OCyT bajo la operación estadística que ya está certificada por el DANE arroje un valor por arriba del 1% de inversión en ACTI como porcentaje del PIB.
Esta medición de ACTI realizada por el OCyT incluiría I+D. Esto es para la medición de Inversión en ACTI 2021. El DANE está trabajando en un piloto para la medición de I+D, pero no es claro en qué momento entregaría la medición de I+D 2021 para que esta se sume al cálculo que realiza el OCyT, en reemplazo de la medición de I+D efectuada por el OCyT.</t>
  </si>
  <si>
    <t>De acuerdo con las acciones adelantadas por el Ministerio en conjunto con otras entidades como Presidencia, DNP, DANE y OCYT, la entidad continuará apoyando el fortalecimiento de la medición de ACTI y se espera publicar al finalizar el trimestre del año 2022 el resultado con el que cerraríamos la medición ACTI 2021. Así mismo, el DANE deberá entregrar una medición de I+D 2021 en agosto del 2022.</t>
  </si>
  <si>
    <t>El 10 de diciembre se realizó una reunión técnica entre el Observatorio Colombiano de Ciencia y Tecnología, el equipo técnico de Minciencias de Generación de Conocimiento y la Oficina Asesora de Planeación e Innovación institucional. El OCyT presentó los resultados generales de las dos encuestas desarrolladas a partir de las cuales se han comenzado a identificar los tiempos que se están dedicando a nivel de investigadores y a nivel de entidades (contratos con investigadores) exclusivamente a realizar investigación. Se acordó realizar una nueva reunión técnica para analizar estos resultados y comenzar a proponer el concepto para "Investigador Tiempo Completo" para el ajuste metodológico que está en marcha.
En cuanto al resultado del indicador se cumple al 100% de acuerdo con la información publicada en agosto en el global innovation index 2021.</t>
  </si>
  <si>
    <t>Se cumple al 100% este indicador por lo tanto no se efectúan observaciones ni recomendaciones al respecto.</t>
  </si>
  <si>
    <t>Se cumple con 4 CRIIE en los departamentos: de Antioquia Distrito de Turbo, Córdoba municipio de Cereté, Valle del Cauca Distrito de Buenaventura y Guajira municipio de Riohacha. En lo específico a la acción de Bahía Solano, se han realizado las siguientes acciones derivadas del Acuerdo de Voluntades entre el Ministerio de Ciencia, Tecnología e Innovación y el municipio de Bahía Solano, con el fin de consolidar información que contribuya al desarrollo de los diferentes pasos para lograr la consolidación del CRIIE.
1. Mesas de trabajo para definir por parte de la entidad territorial el predio con infraestructura para el CRIIE, con el fin de realizar la implementación de los espacios y actividades establecidas en la hoja de ruta técnica de acuerdo con la vocación del CRIIE.  Es de anotar que, en la revisión y verificación en territorio, la entidad territorial manifestó no tener predio disponible para el Centro Regional de Investigación, Innovación y Emprendimiento.
2. Se realiza revisión de alternativas de acuerdo con la vocación, con el fin de articular la generación, uso y apropiación social del conocimiento y aprovechar las potencialidades ecosistémicas para apostarle al reconocimiento de los activos de la biodiversidad del territorio.
3. Se está buscando fuente de recursos alterna ya que, la fuente que inicialmente se había identificado no fue posible usarla por un concepto del Consejo de Estado
Teniendo en cuenta lo anterior y dada la dificultad para firmar convenios y ejecutarlos como se ha expuesto, se solicitó realizar el cambio del alcance del compromiso con este CRIIE a Presidencia de la República. En reemplazo se propuso el fortalecimiento de las capacidades de los actores del SNCTI para la generación de conocimiento, estableciendo estrategias e instrumentos de la CTeI, identificando una cultura basada en la generación, apropiación y divulgación del conocimiento, investigación científica, desarrollo tecnológico e innovación, para Bahía Solano.</t>
  </si>
  <si>
    <t>Este indicador alcanzó como cumplimiento el 80%. Como se presentó en el análisis no se cumplió la meta de 5 CRIIE por procesos de gestión externos a la entidad, en este sentido se recomienda que se revise el alcance de este indicador para el 2022 y se efectúen los ajustes correspondientes.</t>
  </si>
  <si>
    <t>Como resultado a diciembre 31 de 2021 se presenta un cumplimiento del 100% de la meta sustentada de la siguiente manera: 
Becas otorgadas a través de la estrategia Minciencias - Colfuturo 179, a través de la estrategia Minciencias - Fulbright 40, con el mecanismo Becas Regiones para Doctorado (Convocatoria 15) se apoyaron 203 becarios, en la convocatoria Doctorado Exterior Minciencias 260 becas, como resultado de la convocatoria 909 Doctorado Nacional para Profesores de IES se apoyaron 236 becas y finalmente se identifican 10 becarios a través de un ejercicio de mapeo de beneficiarios para doctorados en proyectos de I+D+i apoyados por Minciencias, por lo cual se registran 928 becas otorgadas en 2021.</t>
  </si>
  <si>
    <t>Este indicador alcanza el cumplimiento del 100%. Entendiendo las dificultades que se pueden dar por recursos limitados para financiación de becas, se recomienda para 2022 incluir ejercicios de mapeo para identificar becas de doctorado apoyadas a través de otras iniciativas como financiación de proyectos de I+D+i o financiación de becas por otras entidades aliadas con recursos públicos.</t>
  </si>
  <si>
    <t>Este indicador logra el cumplimiento de las 200 estancias programadas, así mismo, en el balance de cuatrienio está por arriba de lo esperado, lo cual permitiría un cumplimiento de la meta de cuatrienio en 2022, por debajo de la meta establecida para el 2022. Aunque no está en riesgo la meta de cumplimiento de cuatrienio, se recomienda realizar ejercicios de mapeo para identificar estancias posdoctorales apoyadas a través de otras iniciativas como financiación de proyectos de I+D+i o financiación por otras entidades aliadas con recursos públicos.</t>
  </si>
  <si>
    <t>Durante el cuarto trimestre mediante Resolución 2306, se publicó el segundo banco adicional de financiables en el marco del Mecanismo 2 de la Convocatoria 891 de 2020, gracias a lo cual se asignaron 32 estancias postdoctorales, que se suman a las 163 que fueron publicadas mediante Resolución No. 1193 de 2021. Por otro lado se realizó un ejercicio de mapeo de los doctores vinculados a los laboratorios en el marco de la Convocatoria No. 9 del FCTeI, gracias a lo cual se identificaron 5 estancias adicionales. Con ello se completó la meta de 200 estancias postdoctorales prevista para 2021, cumplimiento del indicador 100%</t>
  </si>
  <si>
    <t>Este indicador arrojó como resultado en 2021, 1730 jóvenes apoyados, con el cual se cumple la meta para el 2021 . Este resultado se sustenta en:
Convocatoria Jóvenes Investigadores para reactivación económica  179 jóvenes apoyados, Fortalecimiento de proyectos de CTeI en ciencias de la salud con talento joven e impacto regional con 398 jóvenes beneficiados, con la iniciativa Gestión territorial y de alianzas nacionales e internacionales jóvenes CTeI se apoyaron 31, con la estrategia Mujer + Ciencia + Equidad un total de 812 jóvenes beneficiadas, con el mecanismo Pasantías Internacionales en investigación, desarrollo tecnológico e innovación se obtuvieron 58, con la estrategia Piloto Gestión Social del Conocimiento para el Buen Vivir se apoyaron 130 y finalmente con el Tercer banco convocatoria Conectando Conocimiento se apoyaron 122 jóvenes.</t>
  </si>
  <si>
    <t>Este indicador cumple con la meta establecida para el año 2021, por ende no se realizan recomendaciones u observaciones al respecto.</t>
  </si>
  <si>
    <t>Para el indicador se alcanza como resultado 17.000 niños, niñas y adolescentes certificados en procesos de fortalecimiento de sus capacidades en investigación y creación a través del Programa Ondas y sus entidades aliadas, financiado por el Sistema General de regalías en los departamentos de Arauca, Caquetá, Caldas, Huila y Sucre, dando cumplimiento al 100% de meta establecida para el 2021.</t>
  </si>
  <si>
    <t>El indicador alcanza el cumplimiento de la meta establecida para el año 2021, de 17000 Niños, niñas y adolescentes certificados en procesos de fortalecimiento de sus capacidades en I+i, por ende, no se realizan recomendaciones frente a la gestión de cumplimiento realizada.</t>
  </si>
  <si>
    <t>El indicador comunidades, para la vigencia 2021 logró un total de 15 organizaciones comunitarias que serán fortalecidas mediante procesos de apropiación social del conocimiento de la siguiente manera:
6 experiencias de organizaciones comunitarias del concurso A Ciencia Cierta Desarrollo Local 2020, las cuales se quedaron aprobadas para financiar con recursos de la vigencia 2021, en el Comité de gestión de Recursos del 24 de agosto de 2021
9 comunidades resultado de la convocatoria Ideas para el Cambio Construcción Social del Conocimiento para la Gestión del Cambio Climático, esta convocatoria presentó los siguientes resultados, de la fase I 100 organizaciones comunitarias presentaron sus necesidades en las líneas Riesgos y efectos asociados a la variabilidad climática y Contaminación ambiental, de acuerdo con los criterios de evaluación se seleccionaron 20 con las cuales se construyeron los retos para la comunidad científica y se dio la apertura a la fase II. Resultado de la segunda fase se recibieron 25 propuestas de solución de las cuales solo 9 cumplieron lo establecido en los términos de referencia.
Dado los resultados de la convocatoria solo 9 comunidades serán fortalecidas mediante procesos de apropiación social del conocimiento, y del concurso A Ciencia Cierta 6 experiencias y se tenía previsto se fortalecerían 20, por lo cual no se cumplió la meta establecida para el indicador.</t>
  </si>
  <si>
    <t xml:space="preserve">De acuerdo con los resultados del indicador se hace necesario revisar la metodología utilizada en la sexta versión de la estrategia Ideas para el Cambio dado que se retomó el modelo de Fase I (Necesidades) y Fase II (Propuestas de soluciones), dado que por la baja participación de la comunidad científica se analiza diseñar soluciones adecuadas y pertinentes a las organizaciones comunitarias priorizadas en la Fase I puesto que dicha comunidad científica no cuenta con información específica o insumos necesarios para formular una solución efectiva. </t>
  </si>
  <si>
    <t>Se ha formalizo la creación de cinco (5) Unidades de Apropiación Social del Conocimiento en las siguientes Instituciones de Educación Superior: Universidad Tecnológica de Pereira, Universidad del Quindío, Universidad EAFIT, Universidad Javeriana sede Bogotá, Universidad Javeriana sede Cali, permitiendo el cumplimiento del 100% de la meta planificada para el año 2021.</t>
  </si>
  <si>
    <t>El indicador alcanzó el 100% de la meta programada, por tanto, no se efectúan observaciones o recomendaciones al respecto.</t>
  </si>
  <si>
    <t>·El Total de la Inversión aprobada en 2021 CTeI-SGR para la reactivación económica fue por valor de $766.756 millones, en el cual $745.873 millones para 216 proyectos inversión y $20.883 millones para ajustes a proyectos aprobados en bienios anteriores. Lo anterior indica que la vigencia 2021 fue positiva para ciencia, tecnología e innovación con la aprobación del 50% del presupuesto habilitado de la asignación CTeI 2021-2022, generando beneficios para los colombianos en las 6 regiones, reflejados en los ODS y la misión internacional de sabios.
·En total con los proyectos aprobados se beneficiarán aproximadamente 9 millones de colombianos.
·Durante el 2021, el OCAD de SGR-CTeI aprobó y abrió 11 convocatorias públicas, abiertas y competitivas por un valor de $921 mil Millones, orientadas a las líneas temáticas de las Actividades de Ciencia, Tecnología e Innovación tales como: Innovación, Investigación, Formación de capital Humano, Apropiación social de CTeI, Bioeconomía para la recuperación de San Andrés Islas, Fortalecimiento de apropiación social del conocimiento y la creación de la red de Museo de Historia Natural y cultural de Colombia, Jóvenes Innovadores y Investigadores, Formación doctoral,  Investigación, innovación, ASC e infraestructura.
Los resultados de los 216 proyectos aprobados son:
·Creación de 3.728 Empleos directos y 7.456 empleos indirectos.
·663 estudiantes a nivel de doctorado financiados en Conv. Becas bicentenario y Conv. 15 formación de alto nivel
·490 estudiantes a nivel de maestría financiados en Conv. N° 7 y 15 de formación de alto nivel
·300 Artículos de investigación
·30 infraestructuras físicas para la investigación dotada y fortalecida
.4.900 Servicios y fortalecimiento para la implementación de innovación en las empresas
·350 Servicios para la transferencia de conocimiento y tecnología
·Adicionalmente, es importante mencionar que los proyectos aprobados aportan a los Objetivos de Desarrollo Sostenible, principalmente a los ODS N°4 de Educación de Calidad con 89 proyectos de inversión por valor de $254.232 millones; el ODS N°9 Industria, Innovación e Infraestructura con 56 proyectos por valor de $220.548; y el tercer ODS con mayor impacto es el ODS N°3 de Salud y Bienestar con 24 proyectos por valor de $89.764 millones.
·Por último, de los 216 proyectos aprobados durante la vigencia de 2021 también aprobados impactaron a los 8 focos de la Misión Internacional de Sabios para impulsar el desarrollo del país a partir del conocimiento en los cuales se ha aportado con recursos del SGR Asignación CTeI, así: Ciencias Sociales, Desarrollo Humano y equidad con $340 mil Millones (103 proyectos), Bioeconomía, Biotecnología y medio ambiente con 178 mil millones (49 proyectos), Tecnologías convergentes industrias 4.0 con $117mil millones (31 Proyectos), Ciencias de la vida y la salud con $57mil millones (17 proyectos), Océanos y recursos hídricos con $27 mil millones (7 Proyectos), Industrias creativas y culturales con $16 mil millones (4 Proyectos), Energía sostenible con $11 mil millones (4 Proyectos) y por último Ciencias básicas y del espacio con Mil millones de pesos (1 Proyectos)</t>
  </si>
  <si>
    <t>Cumplimiento del indicador al 100%, por lo tanto, no se hacen observaciones o recomendaciones al respecto.</t>
  </si>
  <si>
    <t>Se alcanzó un cumplimiento del 50% de la meta programada. En las revisiones efectuadas por el equipo técnico se identifican oportunidades de mejora en los procedimientos internos y  realizar un mapeo más específico de lo que conlleva realizar actividades con otros actores o entidades vinculadas al proceso.</t>
  </si>
  <si>
    <t>Se recomienda al área técnica revisar el proceso que actualmente se sigue para el Reconocimiento de este tipo de actores en aras de garantizar un proceso más ágil y eficiente, así mismo, se sugiere contactar al equipo de calidad para hacer esta revisión.</t>
  </si>
  <si>
    <t>Este indicador alcanza la meta del 100%  planificada para el año 2021.</t>
  </si>
  <si>
    <t>El desempeño de este indicador en el transcurso del 2021 siempre estuvo encima de la meta. No se hacen observaciones y recomendaciones.</t>
  </si>
  <si>
    <t>Este indicador alcanza la meta del 100%  planificada para el año 2021. Se reportaron 15646 Nuevos artículos científicos publicados por investigadores colombianos en revistas científicas especializadas.</t>
  </si>
  <si>
    <t>Este indicador tuvo un desempeño superior en las mediciones efectuadas durante el 2021, no se hacen recomendaciones al respecto</t>
  </si>
  <si>
    <r>
      <t xml:space="preserve">Este indicador logra un cumplimiento del 100%, resultado gracias al desarrollo de estas estrategias: Banco elegibles Conectando Conocimiento 2019 con </t>
    </r>
    <r>
      <rPr>
        <b/>
        <sz val="12"/>
        <color rgb="FF00B050"/>
        <rFont val="Arial Narrow"/>
        <family val="2"/>
      </rPr>
      <t>67</t>
    </r>
    <r>
      <rPr>
        <sz val="12"/>
        <color rgb="FF00B050"/>
        <rFont val="Arial Narrow"/>
        <family val="2"/>
      </rPr>
      <t xml:space="preserve"> proyectos, Fortalecimiento centros autónomos e institutos públicos de I+D con 12 proyectos, Fortalecimiento de capacidades regionales de investigación en salud con el  resultado de 18 proyectos financiados, Generación de capacidades para la producción en Colombia para tratamiento de COVID-19 y otras enfermedades con 4 proyectos financiados, Innovación para la función pública con 1 proyecto, Investigación Traslacional y Medicina Personalizada con 22 proyectos, Invitación a presentar propuestas para la ejecución de proyectos de I+D+i orientados a la generación de nuevo conocimiento en yacimientos no convencionales en Colombia con 1 proyecto, Invitación proyectos orientados al fortalecimiento del portafolio I+D+i de la ARC con 4 proyectos, Invitación recobro mejorado de hidrocarburos Huila con 1 proyecto, ONDAS primera infancia con un 1 proyecto y Proyectos de I+D+i financiados por Minciencias y aliados con potencial  para la generación de Bioproductos con 51 proyectos financiados.</t>
    </r>
  </si>
  <si>
    <t>Este indicador logra el cumplimiento al 100% de los proyectos programados. Para minimizar un riesgo de incumplimiento de la meta del cuatrienio, se recomienda realizar ejercicios de mapeo para identificar proyectos de I+D+i apoyados a través de otras estrategias o iniciativas financiados por la entidad o entidades aliadas con recursos públicos.</t>
  </si>
  <si>
    <t xml:space="preserve">El 30 de noviembre de 2021 se realizó la suscripción del Acta de Intención en materia de Diplomacia Científica entre Minciencias y Cancillería, así como el anexo sobre implementación del programa piloto de los nodos de Diplomacia Científica con la cual se formalizan los nueve (9) Nodos de diplomacia científica en las Embajadas de Colombia en Alemania, Brasil, Corea, España, Estados Unidos, Francia, India, Israel y Suiza, en los que se implementarán los planes de trabajo. Lo anterior, demuestra que en el IV trimestre de 2021 se superó la meta prevista de seis nodos, resultado que evidencia un cumplimiento del 150% frente a la meta esperada para el periodo evaluado
Según el comportamiento del indicador si se cumple con la tendencia esperada y hasta se supera, por lo cual se detecta que con la realización del plan de mejoramiento no existe riesgo de incumplimiento.
Como balance general a 31 de diciembre de 2021, se reporta un cumplimiento del 100% de la meta de cuatrienio para este indicador, con lo cual se finaliza su medición a este corte.
</t>
  </si>
  <si>
    <t>Como este indicador ya cumplió la meta de cuatrienio se recomienda que el equipo técnico formule un nuevo indicador que recoja los resultados del indicador de nodos para que desarrolle la siguiente fase de estos nodos, es decir su proceso de implementación. Este nuevo indicador deberá ser parte del PEI 2019-2022 ajustado con las novedades en 2022 y se debe reflejar en el PAI 2022.</t>
  </si>
  <si>
    <t xml:space="preserve">Este indicador logró un cumplimiento del 100% de lo planeado justificado en:
• Con recursos de PGN 2020 se realizó la Convocatoria Bioeconomía Internacional con la que se proporcionó financiación en el año 2021 a 4 proyectos de investigación, desarrollo e innovación (I+D+i). Esta iniciativa se realizó de forma conjunta entre el Ministerio Federal de Educación e Investigación de Alemania – BMBF y Minciencias.
• Los recursos del PGN 2021 para el Proyecto de Inversión de Bioeconomía permitieron el diseño y publicación de la “Convocatoria para el apoyo a programas y proyectos de I+D+i que contribuyan a resolver los desafíos establecidos en la misión “Bioeconomía para una Colombia potencia viva y diversa hacia una sociedad impulsada por el conocimiento”” con la que se logró la financiación de 31 proyectos.
• En el marco del programa UK PACT (Partnering for Accelerated Climate Transitions, o Alianza para Transiciones Climáticas Aceleradas), GGGI y MinCiencias pusieron a disposición el Mecanismo de Aceleración de Proyectos de Bioeconomía – MAPBIO, con el objetivo de apoyar técnicamente la viabilización comercial y/o escalamiento de proyectos que se encuentren en una fase adelantada “de última milla” en bioeconomía, susceptibles de ser reconocidos como bioproductos, con el que se financiaron 4 proyectos.
• En el marco de la Convocatoria Conectando Conocimiento uno de los Focos Priorizados fue el de Bioeconomía, en el que se financiaron 5 proyectos.
• Con la Convocatoria de Creación de empresas de base tecnológica tipo Spin-off basados en biotecnología, bioeconomía o tecnologías convergentes se financiaron 7 proyectos para fomentar y apoyar la creación emprendimientos de base tecnológica tipo Spin-Off.
Según el comportamiento del indicador si se cumple con la tendencia esperada, por lo cual no se detecta riesgo de incumplimiento.
</t>
  </si>
  <si>
    <t>No se requiere toma de acción correctiva, toda vez que la información reportada aporta avances en el cumplimiento de la meta de cuatrienio indicada en el PEI 2019-2022, así como en las acciones establecidas en los documentos Conpes 3934 “Política de crecimiento verde” y Conpes 4023 de Reactivación económica.</t>
  </si>
  <si>
    <t>Este indicador reporta un cumplimiento del 100% de las expediciones programadas. Las 7 expediciones son:
Expedición Científica Seaflower Bajo Nuevo y Bajo Alicia
Expedición Segunda fase de Old Providence y Santa Catalina
Expedición Científica Pacífico Golfo de Tortugas
Usos tradicionales y potenciales de la Biodiversidad en el Noroccidente de Antioquia: sustancias bioactivas y su aplicación terapéutica.
Diversidad de insectos y vertebrados, biosonidos y etnobiología en las vertientes norte y occidental de la Sierra Nevada de Santa Marta.
Expedición San Basilio de Palenque-Bio: caracterización química de la biodiversidad de plantas, una apuesta al conocimiento ancestral para la industria farmacéutica.
Expedición Científica a la Chorrera (Amazonas), última expresión del Escudo Guayanés en el suroccidente de la Amazonía colombiana</t>
  </si>
  <si>
    <t>Este indicador se cumple al 100% no se generan recomendaciones al respecto.</t>
  </si>
  <si>
    <t>Este indicador reporta un cumplimiento del 100% de las expediciones programadas. La  expedición desarrollada es "Expedición Científica Pacífico Golfo de Tortugas"</t>
  </si>
  <si>
    <t>El 15 de diciembre del 2021 se realizó la tercera sesión del Consejo Nacional de Beneficios Tributarios (CNBT), en donde se terminó de aprobar los proyectos para completar el cupo 1.9 billones de pesos en beneficios tributarios.
Se apoyaron 14 sectores a nivel científico, tecnológico y de innovación, como por ejemplo actividades financieras, manufactureras, mineras y canteras, entre otras. 
En este contexto de 333 proyectos que se presentaron al segundo corte de la convocatoria 904-2021 para acceder a beneficios tributarios, 155 fueron viabilizados por el Consejo Nacional de Beneficios Tributarios (CNBT). 
Estos esfuerzos permitieron que 134 empresas del país se beneficiaran durante el año por la ejecución de 298 proyectos de ciencia, tecnología e innovación incluyendo proyectos plurianuales. 
Como parte de la estrategia del Gobierno Nacional para promover la vinculación de doctores para el desarrollo de actividades de I+D+i a empresas, el CNBT otorgó beneficios tributarios a 7 empresas del país por la contratación de 11 doctores formados en Colombia. Así mismo, se cumple con la meta del año 2021 con un porcentaje del 158% y frente a la meta de cuatrienio, se tiene un avance de 92%.</t>
  </si>
  <si>
    <t xml:space="preserve">Este indicador soló logró el 76% de cumplimiento de la meta programada, a través de la convocatoria tercerizada con CREAME Spin Off 2021, se logro la financiación de 16 Acuerdos de transferencia de tecnología y/o conocimiento para apoyar a la I+D+i para promover y fortalecer alianzas entre actores del SNCTI.
No se cumplió la meta, ya que, los 5 faltantes estaban programados para desarrollar bajo un convenio de cooperación conjunto con Ecopetrol el cual no logró finiquitarse en 2021.
</t>
  </si>
  <si>
    <t>Entendiendo que el convenio de cooperación con Ecopetrol se va a desarrollar en 2022, se sugiere que estos 5 acuerdos hagan parte de la medición a registrar en este indicador en este año 2022. Se recomienda hacer seguimiento permanente para garantizar que el convenio con Ecopetrol se ejecute.</t>
  </si>
  <si>
    <t>Norte de Santander: Para el beneficio de articulación se llevó a cabo la conferencia de economía circular. Para el beneficio de misiones empresariales se socializó el formato aportado por MINCIENCIAS, a las 3 empresas beneficiarias. Para el beneficio de Sistemas de innovación empresarial se sostuvo reuniones para dar instrucciones de la presentación del informe final del prototipo. Para el beneficio de innovación abierta se acompañó en la inscripción de 10 empresas y se realizó el panel de evaluación para seleccionar la empresa asesora.
Buenaventura: se realiza el proceso de evaluación y selección de la entidad asesora para el beneficio de Prototipado, y se realiza el proceso postulación de la convocatoria para la selección de empresas beneficiarias.
Villavicencio:  Para el beneficio de misiones empresariales se ajustó y aprobó el cronograma de ejecución de rueda de negocios internacional virtual (México) y se apoyó el desarrollo y seguimiento a la ejecución de la misión Medellín.
Eje cafetero:  se realizó una jornada de trabajo grupal con los empresarios inscritos en el programa de aceleración de proyectos de I+D+i, en temas de priorización estratégica de proyectos. Se continua la implementación de los cinco proyectos financiados en el eje cafetero con recursos de COLINNOVA. Se eligió cotización para la misión a México.
Tolima: Se diseñó y publicó la adenda de la convocatoria para la selección de empresas beneficiarias del programa de sistemas de innovación empresarial. 
Atlántico: para el beneficio de Aceleración se unificó concepto del segundo informe de avance técnico, además, se obtuvieron los resultados de los proyectos radicados ante la convocatoria de beneficios tributarios. Para el beneficio de Innovación abierta se desarrolla el Otrosí de la entidad asesora Inventta.
Magdalena: Para el beneficio de prototipado se ha realizado la gestión para selección empresas beneficiarias y, de entidades asesoras a través del panel de sustentación. Para conexiones de valor se realiza el evento escalando el emprendimiento e inspírate. Para el beneficio de comunidad de innovación se realiza la publicación de los resultados del espacio de pitch &amp; networking, se realiza la verificación y consolidación de conexiones generadas, se realiza el informe final de los resultados obtenidos del beneficio del kit de innovación.
Confecámaras: Acompañamiento y seguimiento a los 14 Convenios regionales celebrados con las Cámaras de Comercio participantes del Programa.  Acompañamiento y seguimiento de los 15 proyectos que se están desarrollando en los departamentos intervenidos por el Programa Colinnova.  Suscripción del Otro Si no. 1 prórroga al Convenio. 
Tumaco: Para el beneficio de prototipado se realiza el panel de evaluación de las entidades asesoras y se publican los términos de referencia para la convocatoria de empresas beneficiarias.
Nariño: se realizó la publicación de resultados de las empresas seleccionadas para el beneficio de comunidad de innovación. Se llevó a cabo el evento de lanzamiento del programa comunidad de innovación y encuentro de empresas beneficiarias del programa sistemas de innovación en Nariño.
Bucaramanga: Se recibió y gestionó ajustes al otrosí No. 2 del convenio. Para el beneficio de sistemas de innovación empresarial se llevó a cabo seguimiento a la implementación de los proyectos de innovación y se realizó acompañamiento y validación a los informes técnicos y financieros correspondientes al primer desembolso de las empresas. Para el beneficio de Colinnova se gestionó la aprobación para generar otrosí al contrato de prestación de servicio con la Entidad Asesora Corporación Enlace. Para el beneficio de Misiones empresariales se publicó resultados de la agencia de viajes para la compra de tiquetes y hospedaje para la misión empresarial internacional.
Acopi: Se realizaron los procesos comunicativos para obtener 200 firmantes de pactos por la innovación.
El avance cuantitativo a la fecha es de 1900 organizaciones articuladas.</t>
  </si>
  <si>
    <t>Como este indicador ya cumplió la meta del 100%, no se realizan observaciones.</t>
  </si>
  <si>
    <t>Las Bases del Plan Nacional de Desarrollo PND 2018-2022 establecen como indicador en materia de patentes el “Registro de solicitudes de patentes por residentes en Oficina Nacional”. Durante los años 2019 y 2020, así como en los meses de enero a noviembre de 2021, se llevó a cabo el reporte del indicador únicamente del registro de solicitudes de patentes de invención por residentes en Oficina Nacional.
Sobre el particular, cabe aclarar que, en Colombia, conforme a la normatividad de la propiedad industrial, las patentes cubren dos tipologías, i) patentes de invención y ii) patentes de modelo de utilidad.
En este sentido, el indicador antes mencionado no hace distinción alguna respecto de las solicitudes de patentes de invención y las patentes de modelo de utilidad presentadas por residentes en Oficina Nacional. 
En virtud de lo anterior, el Ministerio de Ciencia, Tecnología e Innovación ha decidido reportar para el año 2021 el número de solicitudes de patente de invención como el número de solicitudes de patentes de modelo utilidad por residentes en Oficina Nacional. 
De acuerdo con el reporte formal que realiza la SIC en su página oficial (https://drive.google.com/file/d/1QPzTd3Jl6QEa7SJ0gQAT66bz47uneUAs/view ), se reporta que para lo corrido del año 2021 (enero a diciembre) se han radicado un total de 563 solicitudes de patente ante dicha Entidad.
De enero a diciembre de 2021 se obtuvo 432 solicitudes de patente de invención y 131 solicitudes de patente de modelo de utilidad, presentadas por residentes en Oficina Nacional, para un total de 563 solicitudes de patentes presentadas por residentes en Oficina Nacional.
A continuación, se muestra la distribución por departamento de radicación de patente a nivel nacional:
•	Antioquia: 87 solicitudes de patente.
•	Arauca: 2 solicitudes de patente.
•	Atlántico: 23 solicitudes de patente.
•	Bogotá D.C: 221 solicitudes de patente.
•	Bolívar: 8 solicitud de patente.
•	Boyacá: 8 solicitud de patente.
•	Caldas: 16 solicitudes de patente.
•	Caquetá: 2 solicitudes de patente.
•	Cauca: 6 solicitudes de patente.
•	Cesar: 1 solicitud de patente.
•	Córdoba: 1 solicitud de patente.
•	Cundinamarca: 27 solicitudes de patente.
•	Huila: 9 solicitudes de patente.
•	La Guajira: 5 solicitud de patente.
•	Magdalena: 3 solicitudes de patente.
•	Meta: 4 solicitudes de patente.
•	Nariño: 2 solicitudes de patente.
•	Norte de Santander: 10 solicitudes de patente.
•	Putumayo: 2 solicitudes de patente.
•	Quindío: 16 solicitudes de patente.
•	Risaralda: 13 solicitudes de patente.
•	Santander: 33 solicitudes de patente.
•	Sucre: 1 solicitud de patente.
•	Tolima: 10 solicitudes de patente.
•	Valle del Cauca: 53 solicitudes de patente.
Lo anterior evidencia que el 39% de las radicaciones de patente se encuentra focalizado en Bogotá D.C, seguido por Antioquia con el 15%, Valle del Cauca con el 9% y Santander con el 4%, siendo estos los departamentos que lideran la radicación de patente con el 70% de territorio nacional.
El presente reporte se realiza teniendo en cuenta el periodo de espera que le toma a la Superintendencia de Industria y Comercio - SIC realizar la consolidación de la información recaudada a nivel nacional de estas solicitudes de patente, de tal manera que el rezago presentado hasta el momento queda solventado con esta presentación de reporte, con el soporte formal que genera la SIC.</t>
  </si>
  <si>
    <t>Se recomienda hacer seguimientos periódicos para garantizar el cumplimiento de la meta para el año 2022.</t>
  </si>
  <si>
    <t xml:space="preserve">Cumplimiento de la primera recomendación de la Misión de Sabios, la institucionalidad del sector con la Ley 2162 de 2021. El 6 de diciembre de 2021, el presidente Iván Duque sancionó la Ley a través de la cual se crea el Ministerio de Ciencia, Tecnología e Innovación, con el propósito de contar con un ente rector que permita llevar a Colombia a una sociedad y economía basadas en el conocimiento. Además, se podrán establecer estrategias para el avance del conocimiento científico en el país, para ayudar a aplicar y desarrollar las nuevas tecnologías de la cuarta revolución industrial. </t>
  </si>
  <si>
    <t>Este indicador se cumple al 100% en 2021 y se sugiere que para el 2022 se formule un nuevo indicador que de cuenta del fortalecimiento de la política de CTeI en Colombia</t>
  </si>
  <si>
    <t>Índice ATM. Para el cierre de la vigencia 2021 el seguimiento al indicador del Objetivo Estratégico “Fomentar un Minciencias Integro, Efectivo e Innovador (IE+i)”, evidencia un avance del 91.17%  se sustenta de acuerdo a los siguientes resultados:
-El Componente de Transparencia que aporta el eje de Integridad evidencia un 97,33 % de cumplimiento
-El Componente de Gobierno Digital aporta 82.76%
-El Cumplimiento en la estandarización de trámites y servicios para la transformación digital hacia un Estado Abierto 100%
-Cumplimiento en la reducción de tiempos, requisitos o documentos en procedimientos seleccionados con un avance del 82,70%</t>
  </si>
  <si>
    <t>De acuerdo con el análisis, es necesario asegurar que en la vigencia 2022 se dé continuidad a las acciones de optimización de procesos planificadas especialmente a las asociadas a los componentes de analítica institucional, mejora de aplicativos institucionales, flujos de información, interoperabilidad y desarrollo de servicios ciudadanos digitales.
Se recomienda mantener el seguimiento a los requisitos pendientes de cumplir, a fin de asegurar que el indicador cumpla con los requisitos pendientes en la vigencia 2022, aumentando la capacidad de la entidad para lograr el desempeño esperado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</si>
</sst>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0.0%"/>
    <numFmt numFmtId="166" formatCode="#,##0_ ;\-#,##0\ "/>
    <numFmt numFmtId="167" formatCode="0.0"/>
  </numFmts>
  <fonts count="24" x14ac:knownFonts="1">
    <font>
      <sz val="11"/>
      <color theme="1"/>
      <name val="Calibri"/>
      <family val="2"/>
      <scheme val="minor"/>
    </font>
    <font>
      <sz val="11"/>
      <color theme="1"/>
      <name val="Calibri"/>
      <family val="2"/>
      <scheme val="minor"/>
    </font>
    <font>
      <b/>
      <sz val="14"/>
      <color theme="1"/>
      <name val="Arial Narrow"/>
      <family val="2"/>
    </font>
    <font>
      <sz val="16"/>
      <color theme="0"/>
      <name val="Arial Narrow"/>
      <family val="2"/>
    </font>
    <font>
      <sz val="12"/>
      <color theme="1"/>
      <name val="Arial Narrow"/>
      <family val="2"/>
    </font>
    <font>
      <sz val="12"/>
      <name val="Arial Narrow"/>
      <family val="2"/>
    </font>
    <font>
      <sz val="12"/>
      <color theme="0"/>
      <name val="Arial Narrow"/>
      <family val="2"/>
    </font>
    <font>
      <sz val="11"/>
      <name val="Arial Narrow"/>
      <family val="2"/>
    </font>
    <font>
      <sz val="14"/>
      <name val="Arial Narrow"/>
      <family val="2"/>
    </font>
    <font>
      <sz val="16"/>
      <name val="Arial Narrow"/>
      <family val="2"/>
    </font>
    <font>
      <b/>
      <sz val="11"/>
      <name val="Calibri"/>
      <family val="2"/>
      <scheme val="minor"/>
    </font>
    <font>
      <sz val="11"/>
      <color theme="0"/>
      <name val="Arial Narrow"/>
      <family val="2"/>
    </font>
    <font>
      <sz val="16"/>
      <color theme="1"/>
      <name val="Calibri"/>
      <family val="2"/>
      <scheme val="minor"/>
    </font>
    <font>
      <sz val="18"/>
      <color theme="0"/>
      <name val="Arial Narrow"/>
      <family val="2"/>
    </font>
    <font>
      <b/>
      <sz val="16"/>
      <name val="Arial Narrow"/>
      <family val="2"/>
    </font>
    <font>
      <sz val="16"/>
      <color rgb="FF3466CC"/>
      <name val="Calibri"/>
      <family val="2"/>
      <scheme val="minor"/>
    </font>
    <font>
      <sz val="14"/>
      <color rgb="FFFF0000"/>
      <name val="Arial Narrow"/>
      <family val="2"/>
    </font>
    <font>
      <sz val="12"/>
      <color rgb="FF00B050"/>
      <name val="Arial Narrow"/>
      <family val="2"/>
    </font>
    <font>
      <sz val="16"/>
      <color rgb="FF00B050"/>
      <name val="Arial Narrow"/>
      <family val="2"/>
    </font>
    <font>
      <b/>
      <sz val="16"/>
      <color rgb="FF00B050"/>
      <name val="Calibri"/>
      <family val="2"/>
      <scheme val="minor"/>
    </font>
    <font>
      <b/>
      <sz val="16"/>
      <color rgb="FF3466CC"/>
      <name val="Calibri"/>
      <family val="2"/>
      <scheme val="minor"/>
    </font>
    <font>
      <sz val="14"/>
      <color rgb="FF00B050"/>
      <name val="Arial Narrow"/>
      <family val="2"/>
    </font>
    <font>
      <b/>
      <sz val="14"/>
      <color rgb="FF00B050"/>
      <name val="Calibri"/>
      <family val="2"/>
      <scheme val="minor"/>
    </font>
    <font>
      <b/>
      <sz val="12"/>
      <color rgb="FF00B050"/>
      <name val="Arial Narrow"/>
      <family val="2"/>
    </font>
  </fonts>
  <fills count="5">
    <fill>
      <patternFill patternType="none"/>
    </fill>
    <fill>
      <patternFill patternType="gray125"/>
    </fill>
    <fill>
      <patternFill patternType="solid">
        <fgColor theme="0"/>
        <bgColor indexed="64"/>
      </patternFill>
    </fill>
    <fill>
      <patternFill patternType="solid">
        <fgColor rgb="FF3466CC"/>
        <bgColor indexed="64"/>
      </patternFill>
    </fill>
    <fill>
      <patternFill patternType="solid">
        <fgColor rgb="FFE2ECFD"/>
        <bgColor rgb="FF00000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indexed="64"/>
      </left>
      <right/>
      <top style="hair">
        <color indexed="64"/>
      </top>
      <bottom style="hair">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3">
    <xf numFmtId="0" fontId="0" fillId="0" borderId="0" xfId="0"/>
    <xf numFmtId="0" fontId="4" fillId="2" borderId="0" xfId="0" applyFont="1" applyFill="1"/>
    <xf numFmtId="0" fontId="5" fillId="2" borderId="0" xfId="0" applyFont="1" applyFill="1" applyAlignment="1"/>
    <xf numFmtId="0" fontId="5" fillId="2" borderId="0" xfId="0" applyFont="1" applyFill="1" applyBorder="1" applyAlignment="1">
      <alignment horizontal="center" vertical="center"/>
    </xf>
    <xf numFmtId="0" fontId="5" fillId="0" borderId="0" xfId="0" applyFont="1" applyFill="1" applyBorder="1" applyAlignment="1">
      <alignment horizontal="center" vertical="center"/>
    </xf>
    <xf numFmtId="0" fontId="4" fillId="2" borderId="0" xfId="0" applyFont="1" applyFill="1" applyAlignment="1">
      <alignment horizontal="center" vertical="center"/>
    </xf>
    <xf numFmtId="0" fontId="4" fillId="0" borderId="0" xfId="0" applyFont="1" applyFill="1"/>
    <xf numFmtId="0" fontId="4" fillId="2" borderId="0" xfId="0" applyFont="1" applyFill="1" applyAlignment="1">
      <alignment horizontal="center"/>
    </xf>
    <xf numFmtId="165" fontId="8" fillId="2" borderId="5" xfId="2" quotePrefix="1" applyNumberFormat="1" applyFont="1" applyFill="1" applyBorder="1" applyAlignment="1">
      <alignment horizontal="right" vertical="center" wrapText="1"/>
    </xf>
    <xf numFmtId="165" fontId="8" fillId="2" borderId="5" xfId="2" quotePrefix="1" applyNumberFormat="1" applyFont="1" applyFill="1" applyBorder="1" applyAlignment="1">
      <alignment horizontal="center" vertical="center" wrapText="1"/>
    </xf>
    <xf numFmtId="164" fontId="5" fillId="2" borderId="0" xfId="0" applyNumberFormat="1" applyFont="1" applyFill="1"/>
    <xf numFmtId="0" fontId="5" fillId="2" borderId="0" xfId="0" applyFont="1" applyFill="1"/>
    <xf numFmtId="0" fontId="5" fillId="2" borderId="0" xfId="0" applyFont="1" applyFill="1" applyBorder="1" applyAlignment="1">
      <alignmen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164" fontId="5" fillId="0" borderId="0" xfId="1" applyNumberFormat="1" applyFont="1" applyFill="1" applyBorder="1" applyAlignment="1">
      <alignment horizontal="center" vertical="center" wrapText="1"/>
    </xf>
    <xf numFmtId="164" fontId="5" fillId="2" borderId="0" xfId="1" applyNumberFormat="1"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justify" vertical="center" wrapText="1"/>
    </xf>
    <xf numFmtId="164" fontId="5" fillId="2" borderId="0" xfId="1" applyNumberFormat="1" applyFont="1" applyFill="1" applyBorder="1" applyAlignment="1">
      <alignment horizontal="justify" vertical="center" wrapText="1"/>
    </xf>
    <xf numFmtId="0" fontId="4" fillId="2" borderId="0" xfId="0" applyFont="1" applyFill="1" applyAlignment="1">
      <alignment horizontal="justify" wrapText="1"/>
    </xf>
    <xf numFmtId="10" fontId="10" fillId="0" borderId="15" xfId="2" applyNumberFormat="1" applyFont="1" applyBorder="1" applyAlignment="1">
      <alignment horizontal="center" vertical="center"/>
    </xf>
    <xf numFmtId="165" fontId="8" fillId="2" borderId="16" xfId="2" quotePrefix="1" applyNumberFormat="1" applyFont="1" applyFill="1" applyBorder="1" applyAlignment="1">
      <alignment horizontal="center" vertical="center" wrapText="1"/>
    </xf>
    <xf numFmtId="10" fontId="12" fillId="0" borderId="15" xfId="0" applyNumberFormat="1" applyFont="1" applyBorder="1" applyAlignment="1">
      <alignment horizontal="center" vertical="center"/>
    </xf>
    <xf numFmtId="9" fontId="12" fillId="0" borderId="15" xfId="0" applyNumberFormat="1" applyFont="1" applyBorder="1" applyAlignment="1">
      <alignment horizontal="center" vertical="center"/>
    </xf>
    <xf numFmtId="2" fontId="8" fillId="2" borderId="5" xfId="2" quotePrefix="1" applyNumberFormat="1" applyFont="1" applyFill="1" applyBorder="1" applyAlignment="1">
      <alignment horizontal="center" vertical="center" wrapText="1"/>
    </xf>
    <xf numFmtId="2" fontId="8" fillId="2" borderId="16" xfId="2" quotePrefix="1" applyNumberFormat="1" applyFont="1" applyFill="1" applyBorder="1" applyAlignment="1">
      <alignment horizontal="center" vertical="center" wrapText="1"/>
    </xf>
    <xf numFmtId="2" fontId="12" fillId="0" borderId="15" xfId="0" applyNumberFormat="1" applyFont="1" applyBorder="1" applyAlignment="1">
      <alignment horizontal="center" vertical="center"/>
    </xf>
    <xf numFmtId="1" fontId="12" fillId="0" borderId="15" xfId="0" applyNumberFormat="1" applyFont="1" applyBorder="1" applyAlignment="1">
      <alignment horizontal="center" vertical="center"/>
    </xf>
    <xf numFmtId="2" fontId="8" fillId="2" borderId="5" xfId="2" quotePrefix="1" applyNumberFormat="1" applyFont="1" applyFill="1" applyBorder="1" applyAlignment="1">
      <alignment horizontal="right" vertical="center" wrapText="1"/>
    </xf>
    <xf numFmtId="167" fontId="15" fillId="0" borderId="15" xfId="0" applyNumberFormat="1" applyFont="1" applyBorder="1" applyAlignment="1">
      <alignment horizontal="center" vertical="center"/>
    </xf>
    <xf numFmtId="2" fontId="15" fillId="0" borderId="15" xfId="0" applyNumberFormat="1" applyFont="1" applyBorder="1" applyAlignment="1">
      <alignment horizontal="center" vertical="center"/>
    </xf>
    <xf numFmtId="165" fontId="16" fillId="0" borderId="5" xfId="2" quotePrefix="1" applyNumberFormat="1" applyFont="1" applyFill="1" applyBorder="1" applyAlignment="1">
      <alignment horizontal="center" vertical="center" wrapText="1"/>
    </xf>
    <xf numFmtId="10" fontId="8" fillId="2" borderId="5" xfId="2" quotePrefix="1" applyNumberFormat="1" applyFont="1" applyFill="1" applyBorder="1" applyAlignment="1">
      <alignment horizontal="center" vertical="center" wrapText="1"/>
    </xf>
    <xf numFmtId="10" fontId="8" fillId="0" borderId="5" xfId="2" quotePrefix="1" applyNumberFormat="1" applyFont="1" applyFill="1" applyBorder="1" applyAlignment="1">
      <alignment horizontal="center" vertical="center" wrapText="1"/>
    </xf>
    <xf numFmtId="166" fontId="17" fillId="2" borderId="17" xfId="1" applyNumberFormat="1" applyFont="1" applyFill="1" applyBorder="1" applyAlignment="1">
      <alignment horizontal="justify" vertical="center" wrapText="1"/>
    </xf>
    <xf numFmtId="166" fontId="17" fillId="2" borderId="1" xfId="1" applyNumberFormat="1" applyFont="1" applyFill="1" applyBorder="1" applyAlignment="1">
      <alignment horizontal="justify" vertical="center" wrapText="1"/>
    </xf>
    <xf numFmtId="0" fontId="18" fillId="2" borderId="5" xfId="0" applyFont="1" applyFill="1" applyBorder="1" applyAlignment="1">
      <alignment horizontal="left" vertical="center" wrapText="1"/>
    </xf>
    <xf numFmtId="166" fontId="17" fillId="0" borderId="17" xfId="1" applyNumberFormat="1" applyFont="1" applyFill="1" applyBorder="1" applyAlignment="1">
      <alignment horizontal="justify" vertical="center" wrapText="1"/>
    </xf>
    <xf numFmtId="166" fontId="17" fillId="2" borderId="1" xfId="1" applyNumberFormat="1" applyFont="1" applyFill="1" applyBorder="1" applyAlignment="1">
      <alignment horizontal="left" vertical="center" wrapText="1"/>
    </xf>
    <xf numFmtId="1" fontId="19" fillId="0" borderId="15" xfId="0" applyNumberFormat="1" applyFont="1" applyBorder="1" applyAlignment="1">
      <alignment horizontal="center" vertical="center"/>
    </xf>
    <xf numFmtId="9" fontId="19" fillId="0" borderId="15" xfId="0" applyNumberFormat="1" applyFont="1" applyBorder="1" applyAlignment="1">
      <alignment horizontal="center" vertical="center"/>
    </xf>
    <xf numFmtId="2" fontId="8" fillId="0" borderId="5" xfId="2" quotePrefix="1" applyNumberFormat="1" applyFont="1" applyFill="1" applyBorder="1" applyAlignment="1">
      <alignment horizontal="center" vertical="center" wrapText="1"/>
    </xf>
    <xf numFmtId="166" fontId="17" fillId="0" borderId="1" xfId="1" applyNumberFormat="1" applyFont="1" applyFill="1" applyBorder="1" applyAlignment="1">
      <alignment horizontal="left" vertical="center" wrapText="1"/>
    </xf>
    <xf numFmtId="2" fontId="19" fillId="0" borderId="15" xfId="0" applyNumberFormat="1" applyFont="1" applyBorder="1" applyAlignment="1">
      <alignment horizontal="center" vertical="center"/>
    </xf>
    <xf numFmtId="2" fontId="20" fillId="0" borderId="15" xfId="0" applyNumberFormat="1" applyFont="1" applyBorder="1" applyAlignment="1">
      <alignment horizontal="center" vertical="center"/>
    </xf>
    <xf numFmtId="165" fontId="21" fillId="2" borderId="5" xfId="2" quotePrefix="1" applyNumberFormat="1" applyFont="1" applyFill="1" applyBorder="1" applyAlignment="1">
      <alignment horizontal="center" vertical="center" wrapText="1"/>
    </xf>
    <xf numFmtId="10" fontId="19" fillId="0" borderId="15" xfId="0" applyNumberFormat="1" applyFont="1" applyBorder="1" applyAlignment="1">
      <alignment horizontal="center" vertical="center"/>
    </xf>
    <xf numFmtId="9" fontId="12" fillId="0" borderId="15" xfId="0" applyNumberFormat="1" applyFont="1" applyBorder="1" applyAlignment="1">
      <alignment horizontal="center" vertical="center" wrapText="1"/>
    </xf>
    <xf numFmtId="10" fontId="22" fillId="0" borderId="15" xfId="2" applyNumberFormat="1" applyFont="1" applyBorder="1" applyAlignment="1">
      <alignment horizontal="center" vertical="center"/>
    </xf>
    <xf numFmtId="49" fontId="12" fillId="0" borderId="15" xfId="0" applyNumberFormat="1" applyFont="1" applyBorder="1" applyAlignment="1">
      <alignment horizontal="center" vertical="center"/>
    </xf>
    <xf numFmtId="10" fontId="8" fillId="2" borderId="16" xfId="2" quotePrefix="1" applyNumberFormat="1"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4" fillId="2" borderId="1" xfId="0" applyFont="1" applyFill="1" applyBorder="1" applyAlignment="1">
      <alignment horizontal="center"/>
    </xf>
    <xf numFmtId="0" fontId="4" fillId="2" borderId="1"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13" fillId="3" borderId="1"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5" fillId="2" borderId="0" xfId="0" applyFont="1" applyFill="1" applyAlignment="1">
      <alignment horizontal="left" vertical="center" wrapText="1"/>
    </xf>
    <xf numFmtId="0" fontId="5" fillId="2" borderId="0" xfId="0" applyFont="1" applyFill="1" applyAlignment="1">
      <alignment horizontal="left" vertical="center"/>
    </xf>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7"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cellXfs>
  <cellStyles count="3">
    <cellStyle name="Millares" xfId="1" builtinId="3"/>
    <cellStyle name="Normal" xfId="0" builtinId="0"/>
    <cellStyle name="Porcentaje" xfId="2" builtinId="5"/>
  </cellStyles>
  <dxfs count="15">
    <dxf>
      <font>
        <b/>
        <i val="0"/>
        <color rgb="FF00B050"/>
      </font>
    </dxf>
    <dxf>
      <font>
        <b/>
        <i val="0"/>
        <color rgb="FF7030A0"/>
      </font>
      <numFmt numFmtId="14" formatCode="0.00%"/>
    </dxf>
    <dxf>
      <font>
        <b/>
        <i val="0"/>
        <color rgb="FF0070C0"/>
      </font>
      <numFmt numFmtId="3" formatCode="#,##0"/>
    </dxf>
    <dxf>
      <font>
        <b/>
        <i val="0"/>
        <color rgb="FF00B050"/>
      </font>
    </dxf>
    <dxf>
      <font>
        <b/>
        <i val="0"/>
        <color rgb="FF7030A0"/>
      </font>
      <numFmt numFmtId="14" formatCode="0.00%"/>
    </dxf>
    <dxf>
      <font>
        <b/>
        <i val="0"/>
        <color rgb="FF0070C0"/>
      </font>
      <numFmt numFmtId="3" formatCode="#,##0"/>
    </dxf>
    <dxf>
      <font>
        <b/>
        <i val="0"/>
        <color rgb="FF00B050"/>
      </font>
    </dxf>
    <dxf>
      <font>
        <b/>
        <i val="0"/>
        <color rgb="FF7030A0"/>
      </font>
      <numFmt numFmtId="14" formatCode="0.00%"/>
    </dxf>
    <dxf>
      <font>
        <b/>
        <i val="0"/>
        <color rgb="FF0070C0"/>
      </font>
      <numFmt numFmtId="3" formatCode="#,##0"/>
    </dxf>
    <dxf>
      <font>
        <b/>
        <i val="0"/>
        <color rgb="FF00B050"/>
      </font>
    </dxf>
    <dxf>
      <font>
        <b/>
        <i val="0"/>
        <color rgb="FF7030A0"/>
      </font>
      <numFmt numFmtId="14" formatCode="0.00%"/>
    </dxf>
    <dxf>
      <font>
        <b/>
        <i val="0"/>
        <color rgb="FF0070C0"/>
      </font>
      <numFmt numFmtId="3" formatCode="#,##0"/>
    </dxf>
    <dxf>
      <font>
        <b/>
        <i val="0"/>
        <color rgb="FF00B050"/>
      </font>
    </dxf>
    <dxf>
      <font>
        <b/>
        <i val="0"/>
        <color rgb="FF7030A0"/>
      </font>
      <numFmt numFmtId="14" formatCode="0.00%"/>
    </dxf>
    <dxf>
      <font>
        <b/>
        <i val="0"/>
        <color rgb="FF0070C0"/>
      </font>
      <numFmt numFmtId="3" formatCode="#,##0"/>
    </dxf>
  </dxfs>
  <tableStyles count="0" defaultTableStyle="TableStyleMedium2" defaultPivotStyle="PivotStyleLight16"/>
  <colors>
    <mruColors>
      <color rgb="FF3466CC"/>
      <color rgb="FFE2ECFD"/>
      <color rgb="FFC4BD97"/>
      <color rgb="FFC4BDBF"/>
      <color rgb="FFC49FBC"/>
      <color rgb="FF3399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3281643</xdr:colOff>
      <xdr:row>3</xdr:row>
      <xdr:rowOff>10005</xdr:rowOff>
    </xdr:to>
    <xdr:pic>
      <xdr:nvPicPr>
        <xdr:cNvPr id="4" name="Imagen 3">
          <a:extLst>
            <a:ext uri="{FF2B5EF4-FFF2-40B4-BE49-F238E27FC236}">
              <a16:creationId xmlns:a16="http://schemas.microsoft.com/office/drawing/2014/main" id="{B14DD115-20E0-4366-B2B3-1BB4AE3C01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391150" cy="98155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36"/>
  <sheetViews>
    <sheetView showGridLines="0" tabSelected="1" zoomScale="60" zoomScaleNormal="60" zoomScaleSheetLayoutView="30" zoomScalePageLayoutView="30" workbookViewId="0">
      <pane xSplit="2" ySplit="8" topLeftCell="U9" activePane="bottomRight" state="frozen"/>
      <selection pane="topRight" activeCell="C1" sqref="C1"/>
      <selection pane="bottomLeft" activeCell="A9" sqref="A9"/>
      <selection pane="bottomRight" activeCell="W9" sqref="W9"/>
    </sheetView>
  </sheetViews>
  <sheetFormatPr baseColWidth="10" defaultColWidth="11.42578125" defaultRowHeight="15.75" x14ac:dyDescent="0.25"/>
  <cols>
    <col min="1" max="1" width="31.5703125" style="1" customWidth="1"/>
    <col min="2" max="2" width="61.42578125" style="1" customWidth="1"/>
    <col min="3" max="3" width="14.28515625" style="1" customWidth="1"/>
    <col min="4" max="4" width="20.140625" style="1" customWidth="1"/>
    <col min="5" max="5" width="14.85546875" style="1" customWidth="1"/>
    <col min="6" max="6" width="11.85546875" style="1" customWidth="1"/>
    <col min="7" max="7" width="13.5703125" style="5" customWidth="1"/>
    <col min="8" max="8" width="12.140625" style="6" customWidth="1"/>
    <col min="9" max="9" width="14" style="1" customWidth="1"/>
    <col min="10" max="11" width="15" style="6" customWidth="1"/>
    <col min="12" max="12" width="17" style="6" customWidth="1"/>
    <col min="13" max="13" width="13.140625" style="7" customWidth="1"/>
    <col min="14" max="14" width="15.28515625" style="7" bestFit="1" customWidth="1"/>
    <col min="15" max="15" width="16.5703125" style="1" customWidth="1"/>
    <col min="16" max="16" width="15" style="1" customWidth="1"/>
    <col min="17" max="17" width="20" style="1" customWidth="1"/>
    <col min="18" max="18" width="14.5703125" style="6" customWidth="1"/>
    <col min="19" max="19" width="13.140625" style="6" customWidth="1"/>
    <col min="20" max="20" width="15.85546875" style="6" customWidth="1"/>
    <col min="21" max="21" width="15.85546875" style="1" customWidth="1"/>
    <col min="22" max="22" width="157.42578125" style="22" customWidth="1"/>
    <col min="23" max="23" width="170.5703125" style="1" customWidth="1"/>
    <col min="24" max="16384" width="11.42578125" style="1"/>
  </cols>
  <sheetData>
    <row r="1" spans="1:24" ht="25.5" customHeight="1" x14ac:dyDescent="0.25">
      <c r="A1" s="62"/>
      <c r="B1" s="62"/>
      <c r="C1" s="64" t="s">
        <v>0</v>
      </c>
      <c r="D1" s="65"/>
      <c r="E1" s="65"/>
      <c r="F1" s="65"/>
      <c r="G1" s="65"/>
      <c r="H1" s="65"/>
      <c r="I1" s="65"/>
      <c r="J1" s="65"/>
      <c r="K1" s="65"/>
      <c r="L1" s="65"/>
      <c r="M1" s="65"/>
      <c r="N1" s="65"/>
      <c r="O1" s="65"/>
      <c r="P1" s="65"/>
      <c r="Q1" s="65"/>
      <c r="R1" s="65"/>
      <c r="S1" s="65"/>
      <c r="T1" s="66"/>
      <c r="U1" s="63" t="s">
        <v>14</v>
      </c>
      <c r="V1" s="63"/>
      <c r="W1" s="63"/>
    </row>
    <row r="2" spans="1:24" ht="25.5" customHeight="1" x14ac:dyDescent="0.25">
      <c r="A2" s="62"/>
      <c r="B2" s="62"/>
      <c r="C2" s="67"/>
      <c r="D2" s="68"/>
      <c r="E2" s="68"/>
      <c r="F2" s="68"/>
      <c r="G2" s="68"/>
      <c r="H2" s="68"/>
      <c r="I2" s="68"/>
      <c r="J2" s="68"/>
      <c r="K2" s="68"/>
      <c r="L2" s="68"/>
      <c r="M2" s="68"/>
      <c r="N2" s="68"/>
      <c r="O2" s="68"/>
      <c r="P2" s="68"/>
      <c r="Q2" s="68"/>
      <c r="R2" s="68"/>
      <c r="S2" s="68"/>
      <c r="T2" s="69"/>
      <c r="U2" s="63" t="s">
        <v>17</v>
      </c>
      <c r="V2" s="63"/>
      <c r="W2" s="63"/>
    </row>
    <row r="3" spans="1:24" s="2" customFormat="1" ht="25.5" customHeight="1" x14ac:dyDescent="0.25">
      <c r="A3" s="62"/>
      <c r="B3" s="62"/>
      <c r="C3" s="70"/>
      <c r="D3" s="71"/>
      <c r="E3" s="71"/>
      <c r="F3" s="71"/>
      <c r="G3" s="71"/>
      <c r="H3" s="71"/>
      <c r="I3" s="71"/>
      <c r="J3" s="71"/>
      <c r="K3" s="71"/>
      <c r="L3" s="71"/>
      <c r="M3" s="71"/>
      <c r="N3" s="71"/>
      <c r="O3" s="71"/>
      <c r="P3" s="71"/>
      <c r="Q3" s="71"/>
      <c r="R3" s="71"/>
      <c r="S3" s="71"/>
      <c r="T3" s="72"/>
      <c r="U3" s="63" t="s">
        <v>18</v>
      </c>
      <c r="V3" s="63"/>
      <c r="W3" s="63"/>
    </row>
    <row r="4" spans="1:24" s="2" customFormat="1" ht="13.15" customHeight="1" x14ac:dyDescent="0.25">
      <c r="A4" s="3"/>
      <c r="B4" s="3"/>
      <c r="C4" s="3"/>
      <c r="D4" s="3"/>
      <c r="E4" s="3"/>
      <c r="F4" s="3"/>
      <c r="G4" s="3"/>
      <c r="H4" s="4"/>
      <c r="I4" s="3"/>
      <c r="J4" s="4"/>
      <c r="K4" s="4"/>
      <c r="L4" s="4"/>
      <c r="M4" s="3"/>
      <c r="N4" s="3"/>
      <c r="O4" s="3"/>
      <c r="P4" s="3"/>
      <c r="Q4" s="3"/>
      <c r="R4" s="4"/>
      <c r="S4" s="4"/>
      <c r="T4" s="4"/>
      <c r="U4" s="3"/>
      <c r="V4" s="20"/>
      <c r="W4" s="3"/>
    </row>
    <row r="5" spans="1:24" s="2" customFormat="1" ht="35.25" customHeight="1" x14ac:dyDescent="0.25">
      <c r="A5" s="73" t="s">
        <v>19</v>
      </c>
      <c r="B5" s="74"/>
      <c r="C5" s="74"/>
      <c r="D5" s="74"/>
      <c r="E5" s="74"/>
      <c r="F5" s="74"/>
      <c r="G5" s="74"/>
      <c r="H5" s="74"/>
      <c r="I5" s="74"/>
      <c r="J5" s="74"/>
      <c r="K5" s="74"/>
      <c r="L5" s="74"/>
      <c r="M5" s="74"/>
      <c r="N5" s="74"/>
      <c r="O5" s="74"/>
      <c r="P5" s="74"/>
      <c r="Q5" s="74"/>
      <c r="R5" s="74"/>
      <c r="S5" s="74"/>
      <c r="T5" s="74"/>
      <c r="U5" s="74"/>
      <c r="V5" s="74"/>
      <c r="W5" s="74"/>
    </row>
    <row r="6" spans="1:24" x14ac:dyDescent="0.25">
      <c r="A6" s="3"/>
      <c r="B6" s="3"/>
      <c r="C6" s="3"/>
      <c r="D6" s="3"/>
      <c r="E6" s="3"/>
      <c r="F6" s="3"/>
      <c r="G6" s="3"/>
      <c r="H6" s="4"/>
      <c r="I6" s="3"/>
      <c r="J6" s="4"/>
      <c r="K6" s="4"/>
      <c r="L6" s="4"/>
      <c r="M6" s="3"/>
      <c r="N6" s="3"/>
      <c r="O6" s="3"/>
      <c r="P6" s="3"/>
      <c r="Q6" s="3"/>
      <c r="R6" s="4"/>
      <c r="S6" s="4"/>
      <c r="T6" s="4"/>
      <c r="U6" s="3"/>
      <c r="V6" s="20"/>
      <c r="W6" s="3"/>
    </row>
    <row r="7" spans="1:24" ht="35.25" customHeight="1" x14ac:dyDescent="0.25">
      <c r="A7" s="57" t="s">
        <v>1</v>
      </c>
      <c r="B7" s="55" t="s">
        <v>2</v>
      </c>
      <c r="C7" s="60" t="s">
        <v>16</v>
      </c>
      <c r="D7" s="57" t="s">
        <v>32</v>
      </c>
      <c r="E7" s="60" t="s">
        <v>66</v>
      </c>
      <c r="F7" s="57" t="s">
        <v>3</v>
      </c>
      <c r="G7" s="57" t="s">
        <v>33</v>
      </c>
      <c r="H7" s="58" t="s">
        <v>34</v>
      </c>
      <c r="I7" s="57" t="s">
        <v>35</v>
      </c>
      <c r="J7" s="58" t="s">
        <v>36</v>
      </c>
      <c r="K7" s="57" t="s">
        <v>37</v>
      </c>
      <c r="L7" s="82" t="s">
        <v>69</v>
      </c>
      <c r="M7" s="82"/>
      <c r="N7" s="82"/>
      <c r="O7" s="82"/>
      <c r="P7" s="81" t="s">
        <v>39</v>
      </c>
      <c r="Q7" s="57" t="s">
        <v>40</v>
      </c>
      <c r="R7" s="58" t="s">
        <v>41</v>
      </c>
      <c r="S7" s="60" t="s">
        <v>4</v>
      </c>
      <c r="T7" s="81" t="s">
        <v>5</v>
      </c>
      <c r="U7" s="81" t="s">
        <v>11</v>
      </c>
      <c r="V7" s="75" t="s">
        <v>10</v>
      </c>
      <c r="W7" s="75" t="s">
        <v>15</v>
      </c>
    </row>
    <row r="8" spans="1:24" ht="30.75" customHeight="1" x14ac:dyDescent="0.25">
      <c r="A8" s="55"/>
      <c r="B8" s="56"/>
      <c r="C8" s="61"/>
      <c r="D8" s="55"/>
      <c r="E8" s="61"/>
      <c r="F8" s="55"/>
      <c r="G8" s="55"/>
      <c r="H8" s="59"/>
      <c r="I8" s="55"/>
      <c r="J8" s="59"/>
      <c r="K8" s="55"/>
      <c r="L8" s="17" t="s">
        <v>6</v>
      </c>
      <c r="M8" s="17" t="s">
        <v>7</v>
      </c>
      <c r="N8" s="17" t="s">
        <v>8</v>
      </c>
      <c r="O8" s="17" t="s">
        <v>9</v>
      </c>
      <c r="P8" s="58"/>
      <c r="Q8" s="55"/>
      <c r="R8" s="59"/>
      <c r="S8" s="61"/>
      <c r="T8" s="58"/>
      <c r="U8" s="58"/>
      <c r="V8" s="76"/>
      <c r="W8" s="76"/>
    </row>
    <row r="9" spans="1:24" s="11" customFormat="1" ht="409.5" customHeight="1" x14ac:dyDescent="0.25">
      <c r="A9" s="54" t="s">
        <v>20</v>
      </c>
      <c r="B9" s="39" t="s">
        <v>21</v>
      </c>
      <c r="C9" s="19" t="s">
        <v>28</v>
      </c>
      <c r="D9" s="18" t="s">
        <v>30</v>
      </c>
      <c r="E9" s="19" t="s">
        <v>67</v>
      </c>
      <c r="F9" s="9">
        <v>6.7999999999999996E-3</v>
      </c>
      <c r="G9" s="9">
        <v>8.9999999999999993E-3</v>
      </c>
      <c r="H9" s="9">
        <v>7.4000000000000003E-3</v>
      </c>
      <c r="I9" s="9">
        <v>1.0999999999999999E-2</v>
      </c>
      <c r="J9" s="9">
        <v>8.3999999999999995E-3</v>
      </c>
      <c r="K9" s="24">
        <v>1.2999999999999999E-2</v>
      </c>
      <c r="L9" s="26">
        <v>0</v>
      </c>
      <c r="M9" s="26">
        <v>0</v>
      </c>
      <c r="N9" s="43">
        <v>0</v>
      </c>
      <c r="O9" s="52" t="s">
        <v>70</v>
      </c>
      <c r="P9" s="51">
        <f>+O9/K9</f>
        <v>0.64615384615384619</v>
      </c>
      <c r="Q9" s="9">
        <v>1.4999999999999999E-2</v>
      </c>
      <c r="R9" s="8"/>
      <c r="S9" s="9">
        <f>+IF(E9="Flujo",Q9,IF(E9="Acumulado",SUM(K9,G9,I9,Q9),"Error"))</f>
        <v>1.4999999999999999E-2</v>
      </c>
      <c r="T9" s="24">
        <f>+J9</f>
        <v>8.3999999999999995E-3</v>
      </c>
      <c r="U9" s="23">
        <f t="shared" ref="U9:U22" si="0">+IF(T9/S9 &gt; 1, 100%, T9/S9)</f>
        <v>0.55999999999999994</v>
      </c>
      <c r="V9" s="37" t="s">
        <v>71</v>
      </c>
      <c r="W9" s="38" t="s">
        <v>72</v>
      </c>
      <c r="X9" s="10"/>
    </row>
    <row r="10" spans="1:24" s="11" customFormat="1" ht="213.75" customHeight="1" x14ac:dyDescent="0.25">
      <c r="A10" s="54"/>
      <c r="B10" s="39" t="s">
        <v>22</v>
      </c>
      <c r="C10" s="19" t="s">
        <v>29</v>
      </c>
      <c r="D10" s="18" t="s">
        <v>31</v>
      </c>
      <c r="E10" s="19" t="s">
        <v>68</v>
      </c>
      <c r="F10" s="27">
        <v>0</v>
      </c>
      <c r="G10" s="27" t="s">
        <v>38</v>
      </c>
      <c r="H10" s="27" t="s">
        <v>38</v>
      </c>
      <c r="I10" s="27" t="s">
        <v>38</v>
      </c>
      <c r="J10" s="27" t="s">
        <v>38</v>
      </c>
      <c r="K10" s="28">
        <v>5</v>
      </c>
      <c r="L10" s="30">
        <v>0</v>
      </c>
      <c r="M10" s="30">
        <v>0</v>
      </c>
      <c r="N10" s="42">
        <v>0</v>
      </c>
      <c r="O10" s="30">
        <v>4</v>
      </c>
      <c r="P10" s="51">
        <f>+O10/K10</f>
        <v>0.8</v>
      </c>
      <c r="Q10" s="27">
        <v>4</v>
      </c>
      <c r="R10" s="31"/>
      <c r="S10" s="9">
        <f t="shared" ref="S10:S33" si="1">+IF(E10="Flujo",Q10,IF(E10="Acumulado",SUM(K10,G10,I10,Q10),"Error"))</f>
        <v>9</v>
      </c>
      <c r="T10" s="24">
        <f>+O10</f>
        <v>4</v>
      </c>
      <c r="U10" s="23">
        <f>+IF(T10/S10 &gt; 1, 100%, T10/S10)</f>
        <v>0.44444444444444442</v>
      </c>
      <c r="V10" s="37" t="s">
        <v>75</v>
      </c>
      <c r="W10" s="41" t="s">
        <v>76</v>
      </c>
      <c r="X10" s="10"/>
    </row>
    <row r="11" spans="1:24" s="11" customFormat="1" ht="264.75" customHeight="1" x14ac:dyDescent="0.25">
      <c r="A11" s="54"/>
      <c r="B11" s="39" t="s">
        <v>23</v>
      </c>
      <c r="C11" s="19" t="s">
        <v>29</v>
      </c>
      <c r="D11" s="18" t="s">
        <v>30</v>
      </c>
      <c r="E11" s="19" t="s">
        <v>68</v>
      </c>
      <c r="F11" s="27">
        <v>3492</v>
      </c>
      <c r="G11" s="27">
        <v>920</v>
      </c>
      <c r="H11" s="27">
        <v>953</v>
      </c>
      <c r="I11" s="27">
        <v>920</v>
      </c>
      <c r="J11" s="27">
        <v>870</v>
      </c>
      <c r="K11" s="28">
        <v>920</v>
      </c>
      <c r="L11" s="30">
        <v>0</v>
      </c>
      <c r="M11" s="30">
        <v>179</v>
      </c>
      <c r="N11" s="42">
        <f>+M11+40</f>
        <v>219</v>
      </c>
      <c r="O11" s="30">
        <v>928</v>
      </c>
      <c r="P11" s="51">
        <f>IF(O11/K11&gt;100%,100%,O11/K11)</f>
        <v>1</v>
      </c>
      <c r="Q11" s="27">
        <v>920</v>
      </c>
      <c r="R11" s="31"/>
      <c r="S11" s="9">
        <f t="shared" si="1"/>
        <v>3680</v>
      </c>
      <c r="T11" s="28">
        <f>+H11+J11+O11</f>
        <v>2751</v>
      </c>
      <c r="U11" s="23">
        <f t="shared" si="0"/>
        <v>0.74755434782608698</v>
      </c>
      <c r="V11" s="37" t="s">
        <v>77</v>
      </c>
      <c r="W11" s="41" t="s">
        <v>78</v>
      </c>
      <c r="X11" s="10"/>
    </row>
    <row r="12" spans="1:24" s="11" customFormat="1" ht="148.5" customHeight="1" x14ac:dyDescent="0.25">
      <c r="A12" s="54"/>
      <c r="B12" s="39" t="s">
        <v>24</v>
      </c>
      <c r="C12" s="19" t="s">
        <v>29</v>
      </c>
      <c r="D12" s="18" t="s">
        <v>30</v>
      </c>
      <c r="E12" s="19" t="s">
        <v>68</v>
      </c>
      <c r="F12" s="27">
        <v>327</v>
      </c>
      <c r="G12" s="27">
        <v>200</v>
      </c>
      <c r="H12" s="27">
        <v>201</v>
      </c>
      <c r="I12" s="27">
        <v>200</v>
      </c>
      <c r="J12" s="27">
        <v>246</v>
      </c>
      <c r="K12" s="28">
        <v>200</v>
      </c>
      <c r="L12" s="30">
        <v>0</v>
      </c>
      <c r="M12" s="30">
        <v>163</v>
      </c>
      <c r="N12" s="42">
        <v>163</v>
      </c>
      <c r="O12" s="30">
        <v>200</v>
      </c>
      <c r="P12" s="51">
        <f>+O12/K12</f>
        <v>1</v>
      </c>
      <c r="Q12" s="27">
        <v>200</v>
      </c>
      <c r="R12" s="31"/>
      <c r="S12" s="9">
        <f t="shared" si="1"/>
        <v>800</v>
      </c>
      <c r="T12" s="28">
        <f>+J12+H12+O12</f>
        <v>647</v>
      </c>
      <c r="U12" s="23">
        <f t="shared" si="0"/>
        <v>0.80874999999999997</v>
      </c>
      <c r="V12" s="37" t="s">
        <v>80</v>
      </c>
      <c r="W12" s="41" t="s">
        <v>79</v>
      </c>
      <c r="X12" s="10"/>
    </row>
    <row r="13" spans="1:24" s="11" customFormat="1" ht="409.5" customHeight="1" x14ac:dyDescent="0.25">
      <c r="A13" s="54"/>
      <c r="B13" s="39" t="s">
        <v>25</v>
      </c>
      <c r="C13" s="19" t="s">
        <v>29</v>
      </c>
      <c r="D13" s="18" t="s">
        <v>30</v>
      </c>
      <c r="E13" s="19" t="s">
        <v>68</v>
      </c>
      <c r="F13" s="27">
        <v>1160</v>
      </c>
      <c r="G13" s="27">
        <v>680</v>
      </c>
      <c r="H13" s="27">
        <v>641</v>
      </c>
      <c r="I13" s="27">
        <v>600</v>
      </c>
      <c r="J13" s="27">
        <v>884</v>
      </c>
      <c r="K13" s="28">
        <v>1700</v>
      </c>
      <c r="L13" s="30">
        <v>0</v>
      </c>
      <c r="M13" s="30">
        <v>544</v>
      </c>
      <c r="N13" s="42">
        <v>544</v>
      </c>
      <c r="O13" s="30">
        <v>1730</v>
      </c>
      <c r="P13" s="51">
        <f>IF(O13/K13&gt;100%,100%,O13/K13)</f>
        <v>1</v>
      </c>
      <c r="Q13" s="27">
        <v>580</v>
      </c>
      <c r="R13" s="31"/>
      <c r="S13" s="9">
        <f>+IF(E13="Flujo",Q13,IF(E13="Acumulado",SUM(K13,G13,I13,Q13),"Error"))</f>
        <v>3560</v>
      </c>
      <c r="T13" s="28">
        <f>+J13+H13+O13</f>
        <v>3255</v>
      </c>
      <c r="U13" s="23">
        <f t="shared" si="0"/>
        <v>0.9143258426966292</v>
      </c>
      <c r="V13" s="37" t="s">
        <v>81</v>
      </c>
      <c r="W13" s="41" t="s">
        <v>82</v>
      </c>
      <c r="X13" s="10"/>
    </row>
    <row r="14" spans="1:24" s="11" customFormat="1" ht="320.25" customHeight="1" x14ac:dyDescent="0.25">
      <c r="A14" s="54"/>
      <c r="B14" s="39" t="s">
        <v>26</v>
      </c>
      <c r="C14" s="19" t="s">
        <v>29</v>
      </c>
      <c r="D14" s="18" t="s">
        <v>31</v>
      </c>
      <c r="E14" s="19" t="s">
        <v>68</v>
      </c>
      <c r="F14" s="27">
        <v>0</v>
      </c>
      <c r="G14" s="27">
        <v>3500</v>
      </c>
      <c r="H14" s="27">
        <v>3776</v>
      </c>
      <c r="I14" s="27">
        <v>5000</v>
      </c>
      <c r="J14" s="27">
        <v>5000</v>
      </c>
      <c r="K14" s="28">
        <v>17000</v>
      </c>
      <c r="L14" s="30">
        <v>0</v>
      </c>
      <c r="M14" s="30">
        <v>0</v>
      </c>
      <c r="N14" s="42">
        <v>6000</v>
      </c>
      <c r="O14" s="30">
        <v>17000</v>
      </c>
      <c r="P14" s="51">
        <f>IF(O14/K14&gt;100%,100%,O14/K14)</f>
        <v>1</v>
      </c>
      <c r="Q14" s="27">
        <f>8500</f>
        <v>8500</v>
      </c>
      <c r="R14" s="31"/>
      <c r="S14" s="9">
        <f t="shared" si="1"/>
        <v>34000</v>
      </c>
      <c r="T14" s="28">
        <f>+J14+H14+O14</f>
        <v>25776</v>
      </c>
      <c r="U14" s="23">
        <f t="shared" si="0"/>
        <v>0.75811764705882356</v>
      </c>
      <c r="V14" s="37" t="s">
        <v>83</v>
      </c>
      <c r="W14" s="41" t="s">
        <v>84</v>
      </c>
    </row>
    <row r="15" spans="1:24" s="11" customFormat="1" ht="184.5" customHeight="1" x14ac:dyDescent="0.25">
      <c r="A15" s="54"/>
      <c r="B15" s="39" t="s">
        <v>27</v>
      </c>
      <c r="C15" s="19" t="s">
        <v>28</v>
      </c>
      <c r="D15" s="18" t="s">
        <v>31</v>
      </c>
      <c r="E15" s="19" t="s">
        <v>67</v>
      </c>
      <c r="F15" s="9">
        <v>0.31</v>
      </c>
      <c r="G15" s="9">
        <v>0.77</v>
      </c>
      <c r="H15" s="9">
        <v>0.98</v>
      </c>
      <c r="I15" s="9">
        <v>0.8</v>
      </c>
      <c r="J15" s="9">
        <v>1.07</v>
      </c>
      <c r="K15" s="24">
        <v>0.8</v>
      </c>
      <c r="L15" s="26">
        <v>0</v>
      </c>
      <c r="M15" s="26">
        <v>0.19</v>
      </c>
      <c r="N15" s="43">
        <v>0.74</v>
      </c>
      <c r="O15" s="25">
        <v>1</v>
      </c>
      <c r="P15" s="51">
        <f>IF(O15/K15&gt;100%,100%,O15/K15)</f>
        <v>1</v>
      </c>
      <c r="Q15" s="9">
        <v>0.8</v>
      </c>
      <c r="R15" s="8"/>
      <c r="S15" s="9">
        <f t="shared" si="1"/>
        <v>0.8</v>
      </c>
      <c r="T15" s="24">
        <f>+O15</f>
        <v>1</v>
      </c>
      <c r="U15" s="23">
        <f t="shared" si="0"/>
        <v>1</v>
      </c>
      <c r="V15" s="37" t="s">
        <v>89</v>
      </c>
      <c r="W15" s="41" t="s">
        <v>90</v>
      </c>
    </row>
    <row r="16" spans="1:24" s="11" customFormat="1" ht="195.75" customHeight="1" x14ac:dyDescent="0.25">
      <c r="A16" s="54" t="s">
        <v>42</v>
      </c>
      <c r="B16" s="39" t="s">
        <v>43</v>
      </c>
      <c r="C16" s="19" t="s">
        <v>29</v>
      </c>
      <c r="D16" s="18" t="s">
        <v>31</v>
      </c>
      <c r="E16" s="19" t="s">
        <v>68</v>
      </c>
      <c r="F16" s="27">
        <v>84</v>
      </c>
      <c r="G16" s="27">
        <v>13</v>
      </c>
      <c r="H16" s="27">
        <v>13</v>
      </c>
      <c r="I16" s="27">
        <v>30</v>
      </c>
      <c r="J16" s="27">
        <v>30</v>
      </c>
      <c r="K16" s="28">
        <v>20</v>
      </c>
      <c r="L16" s="30">
        <v>0</v>
      </c>
      <c r="M16" s="30">
        <v>0</v>
      </c>
      <c r="N16" s="42">
        <v>0</v>
      </c>
      <c r="O16" s="30">
        <v>15</v>
      </c>
      <c r="P16" s="51">
        <f>+O16/K16</f>
        <v>0.75</v>
      </c>
      <c r="Q16" s="27">
        <v>37</v>
      </c>
      <c r="R16" s="31"/>
      <c r="S16" s="9">
        <f t="shared" si="1"/>
        <v>100</v>
      </c>
      <c r="T16" s="28">
        <f>+J16+H16+O16</f>
        <v>58</v>
      </c>
      <c r="U16" s="23">
        <f t="shared" si="0"/>
        <v>0.57999999999999996</v>
      </c>
      <c r="V16" s="37" t="s">
        <v>85</v>
      </c>
      <c r="W16" s="41" t="s">
        <v>86</v>
      </c>
    </row>
    <row r="17" spans="1:23" s="11" customFormat="1" ht="148.5" customHeight="1" x14ac:dyDescent="0.25">
      <c r="A17" s="54"/>
      <c r="B17" s="39" t="s">
        <v>44</v>
      </c>
      <c r="C17" s="19" t="s">
        <v>29</v>
      </c>
      <c r="D17" s="18" t="s">
        <v>31</v>
      </c>
      <c r="E17" s="19" t="s">
        <v>68</v>
      </c>
      <c r="F17" s="27">
        <v>5</v>
      </c>
      <c r="G17" s="27" t="s">
        <v>38</v>
      </c>
      <c r="H17" s="27" t="s">
        <v>38</v>
      </c>
      <c r="I17" s="27" t="s">
        <v>38</v>
      </c>
      <c r="J17" s="27" t="s">
        <v>38</v>
      </c>
      <c r="K17" s="28">
        <v>5</v>
      </c>
      <c r="L17" s="30">
        <v>0</v>
      </c>
      <c r="M17" s="30">
        <v>0</v>
      </c>
      <c r="N17" s="42">
        <v>0</v>
      </c>
      <c r="O17" s="30">
        <v>5</v>
      </c>
      <c r="P17" s="51">
        <f>+O17/K17</f>
        <v>1</v>
      </c>
      <c r="Q17" s="27">
        <v>5</v>
      </c>
      <c r="R17" s="31"/>
      <c r="S17" s="9">
        <f>+IF(E17="Flujo",Q17,IF(E17="Acumulado",SUM(K17,G17,I17,Q17),"Error"))</f>
        <v>10</v>
      </c>
      <c r="T17" s="28">
        <f>+O17</f>
        <v>5</v>
      </c>
      <c r="U17" s="23">
        <f t="shared" si="0"/>
        <v>0.5</v>
      </c>
      <c r="V17" s="37" t="s">
        <v>87</v>
      </c>
      <c r="W17" s="41" t="s">
        <v>88</v>
      </c>
    </row>
    <row r="18" spans="1:23" s="11" customFormat="1" ht="356.25" customHeight="1" x14ac:dyDescent="0.25">
      <c r="A18" s="54"/>
      <c r="B18" s="39" t="s">
        <v>45</v>
      </c>
      <c r="C18" s="19" t="s">
        <v>29</v>
      </c>
      <c r="D18" s="18" t="s">
        <v>31</v>
      </c>
      <c r="E18" s="19" t="s">
        <v>68</v>
      </c>
      <c r="F18" s="27">
        <v>5</v>
      </c>
      <c r="G18" s="27" t="s">
        <v>38</v>
      </c>
      <c r="H18" s="27" t="s">
        <v>38</v>
      </c>
      <c r="I18" s="27" t="s">
        <v>38</v>
      </c>
      <c r="J18" s="27" t="s">
        <v>38</v>
      </c>
      <c r="K18" s="28">
        <v>10</v>
      </c>
      <c r="L18" s="30">
        <v>0</v>
      </c>
      <c r="M18" s="30">
        <v>2</v>
      </c>
      <c r="N18" s="42">
        <v>2</v>
      </c>
      <c r="O18" s="30">
        <v>5</v>
      </c>
      <c r="P18" s="51">
        <f>+O18/K18</f>
        <v>0.5</v>
      </c>
      <c r="Q18" s="27">
        <v>10</v>
      </c>
      <c r="R18" s="31"/>
      <c r="S18" s="34">
        <f t="shared" si="1"/>
        <v>20</v>
      </c>
      <c r="T18" s="28">
        <f>+O18</f>
        <v>5</v>
      </c>
      <c r="U18" s="23">
        <f t="shared" si="0"/>
        <v>0.25</v>
      </c>
      <c r="V18" s="37" t="s">
        <v>91</v>
      </c>
      <c r="W18" s="41" t="s">
        <v>92</v>
      </c>
    </row>
    <row r="19" spans="1:23" s="11" customFormat="1" ht="148.5" customHeight="1" x14ac:dyDescent="0.25">
      <c r="A19" s="54" t="s">
        <v>46</v>
      </c>
      <c r="B19" s="39" t="s">
        <v>47</v>
      </c>
      <c r="C19" s="19" t="s">
        <v>51</v>
      </c>
      <c r="D19" s="18" t="s">
        <v>30</v>
      </c>
      <c r="E19" s="19" t="s">
        <v>67</v>
      </c>
      <c r="F19" s="36">
        <v>8.8000000000000005E-3</v>
      </c>
      <c r="G19" s="36">
        <v>8.8999999999999999E-3</v>
      </c>
      <c r="H19" s="36">
        <v>8.8999999999999999E-3</v>
      </c>
      <c r="I19" s="36">
        <v>8.8999999999999999E-3</v>
      </c>
      <c r="J19" s="36">
        <v>9.1000000000000004E-3</v>
      </c>
      <c r="K19" s="36">
        <v>8.9999999999999993E-3</v>
      </c>
      <c r="L19" s="26">
        <v>0</v>
      </c>
      <c r="M19" s="26">
        <v>0</v>
      </c>
      <c r="N19" s="43">
        <v>0</v>
      </c>
      <c r="O19" s="25">
        <v>9.1999999999999998E-3</v>
      </c>
      <c r="P19" s="51">
        <f t="shared" ref="P19:P26" si="2">IF(O19/K19&gt;100%,100%,O19/K19)</f>
        <v>1</v>
      </c>
      <c r="Q19" s="35">
        <v>8.9999999999999993E-3</v>
      </c>
      <c r="R19" s="8"/>
      <c r="S19" s="35">
        <f t="shared" si="1"/>
        <v>8.9999999999999993E-3</v>
      </c>
      <c r="T19" s="53">
        <f>+O19</f>
        <v>9.1999999999999998E-3</v>
      </c>
      <c r="U19" s="23">
        <f t="shared" si="0"/>
        <v>1</v>
      </c>
      <c r="V19" s="37" t="s">
        <v>93</v>
      </c>
      <c r="W19" s="41" t="s">
        <v>94</v>
      </c>
    </row>
    <row r="20" spans="1:23" s="11" customFormat="1" ht="148.5" customHeight="1" x14ac:dyDescent="0.25">
      <c r="A20" s="54"/>
      <c r="B20" s="39" t="s">
        <v>48</v>
      </c>
      <c r="C20" s="19" t="s">
        <v>29</v>
      </c>
      <c r="D20" s="18" t="s">
        <v>30</v>
      </c>
      <c r="E20" s="19" t="s">
        <v>68</v>
      </c>
      <c r="F20" s="27">
        <v>28998</v>
      </c>
      <c r="G20" s="27">
        <v>12000</v>
      </c>
      <c r="H20" s="27">
        <v>12388</v>
      </c>
      <c r="I20" s="27">
        <v>13000</v>
      </c>
      <c r="J20" s="27">
        <v>15045</v>
      </c>
      <c r="K20" s="28">
        <v>14500</v>
      </c>
      <c r="L20" s="30">
        <v>4111</v>
      </c>
      <c r="M20" s="30">
        <v>7887</v>
      </c>
      <c r="N20" s="42">
        <v>12010</v>
      </c>
      <c r="O20" s="30">
        <v>15646</v>
      </c>
      <c r="P20" s="51">
        <f t="shared" si="2"/>
        <v>1</v>
      </c>
      <c r="Q20" s="27">
        <v>15500</v>
      </c>
      <c r="R20" s="31"/>
      <c r="S20" s="9">
        <f t="shared" si="1"/>
        <v>55000</v>
      </c>
      <c r="T20" s="28">
        <f>+H20+J20+O20</f>
        <v>43079</v>
      </c>
      <c r="U20" s="23">
        <f t="shared" si="0"/>
        <v>0.78325454545454543</v>
      </c>
      <c r="V20" s="37" t="s">
        <v>95</v>
      </c>
      <c r="W20" s="41" t="s">
        <v>96</v>
      </c>
    </row>
    <row r="21" spans="1:23" s="11" customFormat="1" ht="338.25" customHeight="1" x14ac:dyDescent="0.25">
      <c r="A21" s="54"/>
      <c r="B21" s="39" t="s">
        <v>49</v>
      </c>
      <c r="C21" s="19" t="s">
        <v>29</v>
      </c>
      <c r="D21" s="18" t="s">
        <v>31</v>
      </c>
      <c r="E21" s="19" t="s">
        <v>68</v>
      </c>
      <c r="F21" s="27">
        <v>1200</v>
      </c>
      <c r="G21" s="27">
        <v>216</v>
      </c>
      <c r="H21" s="27">
        <v>217</v>
      </c>
      <c r="I21" s="27">
        <v>317</v>
      </c>
      <c r="J21" s="27">
        <v>207</v>
      </c>
      <c r="K21" s="28">
        <v>179</v>
      </c>
      <c r="L21" s="30">
        <v>67</v>
      </c>
      <c r="M21" s="30">
        <v>71</v>
      </c>
      <c r="N21" s="42">
        <v>111</v>
      </c>
      <c r="O21" s="30">
        <v>182</v>
      </c>
      <c r="P21" s="51">
        <f t="shared" si="2"/>
        <v>1</v>
      </c>
      <c r="Q21" s="27">
        <v>179</v>
      </c>
      <c r="R21" s="31"/>
      <c r="S21" s="9">
        <f t="shared" si="1"/>
        <v>891</v>
      </c>
      <c r="T21" s="28">
        <f>+H21+J21+O21</f>
        <v>606</v>
      </c>
      <c r="U21" s="23">
        <f t="shared" si="0"/>
        <v>0.68013468013468015</v>
      </c>
      <c r="V21" s="37" t="s">
        <v>97</v>
      </c>
      <c r="W21" s="41" t="s">
        <v>98</v>
      </c>
    </row>
    <row r="22" spans="1:23" s="11" customFormat="1" ht="213.75" customHeight="1" x14ac:dyDescent="0.25">
      <c r="A22" s="54"/>
      <c r="B22" s="39" t="s">
        <v>50</v>
      </c>
      <c r="C22" s="19" t="s">
        <v>29</v>
      </c>
      <c r="D22" s="18" t="s">
        <v>31</v>
      </c>
      <c r="E22" s="19" t="s">
        <v>68</v>
      </c>
      <c r="F22" s="27">
        <v>0</v>
      </c>
      <c r="G22" s="27" t="s">
        <v>38</v>
      </c>
      <c r="H22" s="27" t="s">
        <v>38</v>
      </c>
      <c r="I22" s="27">
        <v>3</v>
      </c>
      <c r="J22" s="27">
        <v>0</v>
      </c>
      <c r="K22" s="28">
        <v>3</v>
      </c>
      <c r="L22" s="30">
        <v>0</v>
      </c>
      <c r="M22" s="30">
        <v>0</v>
      </c>
      <c r="N22" s="42">
        <v>0</v>
      </c>
      <c r="O22" s="30">
        <v>9</v>
      </c>
      <c r="P22" s="51">
        <f t="shared" si="2"/>
        <v>1</v>
      </c>
      <c r="Q22" s="27">
        <v>3</v>
      </c>
      <c r="R22" s="31"/>
      <c r="S22" s="9">
        <f t="shared" si="1"/>
        <v>9</v>
      </c>
      <c r="T22" s="28">
        <f>+J22+O22</f>
        <v>9</v>
      </c>
      <c r="U22" s="23">
        <f t="shared" si="0"/>
        <v>1</v>
      </c>
      <c r="V22" s="37" t="s">
        <v>99</v>
      </c>
      <c r="W22" s="41" t="s">
        <v>100</v>
      </c>
    </row>
    <row r="23" spans="1:23" s="11" customFormat="1" ht="148.5" customHeight="1" x14ac:dyDescent="0.25">
      <c r="A23" s="54" t="s">
        <v>52</v>
      </c>
      <c r="B23" s="39" t="s">
        <v>53</v>
      </c>
      <c r="C23" s="19" t="s">
        <v>29</v>
      </c>
      <c r="D23" s="18" t="s">
        <v>30</v>
      </c>
      <c r="E23" s="19" t="s">
        <v>68</v>
      </c>
      <c r="F23" s="27">
        <v>84</v>
      </c>
      <c r="G23" s="27">
        <v>10</v>
      </c>
      <c r="H23" s="44">
        <v>16</v>
      </c>
      <c r="I23" s="27">
        <v>20</v>
      </c>
      <c r="J23" s="44">
        <v>20</v>
      </c>
      <c r="K23" s="28">
        <v>30</v>
      </c>
      <c r="L23" s="30">
        <v>0</v>
      </c>
      <c r="M23" s="30">
        <v>0</v>
      </c>
      <c r="N23" s="42">
        <v>4</v>
      </c>
      <c r="O23" s="30">
        <v>51</v>
      </c>
      <c r="P23" s="51">
        <f t="shared" si="2"/>
        <v>1</v>
      </c>
      <c r="Q23" s="27">
        <v>66</v>
      </c>
      <c r="R23" s="31"/>
      <c r="S23" s="9">
        <f t="shared" si="1"/>
        <v>126</v>
      </c>
      <c r="T23" s="28">
        <f>+H23+J23+O23</f>
        <v>87</v>
      </c>
      <c r="U23" s="23">
        <f t="shared" ref="U23:U25" si="3">+IF(T23/S23 &gt; 1, 100%, T23/S23)</f>
        <v>0.69047619047619047</v>
      </c>
      <c r="V23" s="37" t="s">
        <v>101</v>
      </c>
      <c r="W23" s="41" t="s">
        <v>102</v>
      </c>
    </row>
    <row r="24" spans="1:23" s="11" customFormat="1" ht="275.25" customHeight="1" x14ac:dyDescent="0.25">
      <c r="A24" s="54"/>
      <c r="B24" s="39" t="s">
        <v>54</v>
      </c>
      <c r="C24" s="19" t="s">
        <v>29</v>
      </c>
      <c r="D24" s="18" t="s">
        <v>30</v>
      </c>
      <c r="E24" s="19" t="s">
        <v>68</v>
      </c>
      <c r="F24" s="27">
        <v>20</v>
      </c>
      <c r="G24" s="27">
        <v>4</v>
      </c>
      <c r="H24" s="27">
        <v>1</v>
      </c>
      <c r="I24" s="27">
        <v>7</v>
      </c>
      <c r="J24" s="27">
        <v>14</v>
      </c>
      <c r="K24" s="28">
        <v>7</v>
      </c>
      <c r="L24" s="30">
        <v>0</v>
      </c>
      <c r="M24" s="30">
        <v>0</v>
      </c>
      <c r="N24" s="42">
        <v>3</v>
      </c>
      <c r="O24" s="30">
        <v>7</v>
      </c>
      <c r="P24" s="51">
        <f t="shared" si="2"/>
        <v>1</v>
      </c>
      <c r="Q24" s="27">
        <v>7</v>
      </c>
      <c r="R24" s="31"/>
      <c r="S24" s="9">
        <f t="shared" si="1"/>
        <v>25</v>
      </c>
      <c r="T24" s="28">
        <f>+H24+J24+O24</f>
        <v>22</v>
      </c>
      <c r="U24" s="23">
        <f>+IF(T24/S24 &gt; 1, 100%, T24/S24)</f>
        <v>0.88</v>
      </c>
      <c r="V24" s="37" t="s">
        <v>103</v>
      </c>
      <c r="W24" s="41" t="s">
        <v>104</v>
      </c>
    </row>
    <row r="25" spans="1:23" s="11" customFormat="1" ht="148.5" customHeight="1" x14ac:dyDescent="0.25">
      <c r="A25" s="54"/>
      <c r="B25" s="39" t="s">
        <v>55</v>
      </c>
      <c r="C25" s="19" t="s">
        <v>29</v>
      </c>
      <c r="D25" s="18" t="s">
        <v>30</v>
      </c>
      <c r="E25" s="19" t="s">
        <v>68</v>
      </c>
      <c r="F25" s="27">
        <v>1</v>
      </c>
      <c r="G25" s="27">
        <v>1</v>
      </c>
      <c r="H25" s="27">
        <v>0</v>
      </c>
      <c r="I25" s="27">
        <v>2</v>
      </c>
      <c r="J25" s="27">
        <v>3</v>
      </c>
      <c r="K25" s="28">
        <v>1</v>
      </c>
      <c r="L25" s="30">
        <v>0</v>
      </c>
      <c r="M25" s="30">
        <v>0</v>
      </c>
      <c r="N25" s="42">
        <v>1</v>
      </c>
      <c r="O25" s="30">
        <v>1</v>
      </c>
      <c r="P25" s="51">
        <f t="shared" si="2"/>
        <v>1</v>
      </c>
      <c r="Q25" s="27">
        <v>1</v>
      </c>
      <c r="R25" s="31"/>
      <c r="S25" s="9">
        <f t="shared" si="1"/>
        <v>5</v>
      </c>
      <c r="T25" s="28">
        <f>+H25+J25+O25</f>
        <v>4</v>
      </c>
      <c r="U25" s="23">
        <f t="shared" si="3"/>
        <v>0.8</v>
      </c>
      <c r="V25" s="37" t="s">
        <v>105</v>
      </c>
      <c r="W25" s="41" t="s">
        <v>104</v>
      </c>
    </row>
    <row r="26" spans="1:23" s="11" customFormat="1" ht="148.5" customHeight="1" x14ac:dyDescent="0.25">
      <c r="A26" s="54" t="s">
        <v>56</v>
      </c>
      <c r="B26" s="39" t="s">
        <v>57</v>
      </c>
      <c r="C26" s="19" t="s">
        <v>29</v>
      </c>
      <c r="D26" s="18" t="s">
        <v>30</v>
      </c>
      <c r="E26" s="19" t="s">
        <v>68</v>
      </c>
      <c r="F26" s="32">
        <v>2.1</v>
      </c>
      <c r="G26" s="32">
        <v>1</v>
      </c>
      <c r="H26" s="32">
        <v>1</v>
      </c>
      <c r="I26" s="32">
        <v>1.5</v>
      </c>
      <c r="J26" s="32">
        <v>1.5</v>
      </c>
      <c r="K26" s="32">
        <v>1.9</v>
      </c>
      <c r="L26" s="29">
        <v>0</v>
      </c>
      <c r="M26" s="29">
        <v>0.63</v>
      </c>
      <c r="N26" s="46">
        <v>0.64968731859618001</v>
      </c>
      <c r="O26" s="29">
        <v>1.9</v>
      </c>
      <c r="P26" s="51">
        <f t="shared" si="2"/>
        <v>1</v>
      </c>
      <c r="Q26" s="32">
        <v>2</v>
      </c>
      <c r="R26" s="29"/>
      <c r="S26" s="33">
        <f>IF(E26="Flujo",Q26,IF(E26="Acumulado",SUM(G26,I26,K26,Q26),"Error"))</f>
        <v>6.4</v>
      </c>
      <c r="T26" s="47">
        <f>+H26+J26+O26</f>
        <v>4.4000000000000004</v>
      </c>
      <c r="U26" s="23">
        <f>+IF(T26/S26 &gt; 1, 100%, T26/S26)</f>
        <v>0.6875</v>
      </c>
      <c r="V26" s="40" t="s">
        <v>106</v>
      </c>
      <c r="W26" s="41" t="s">
        <v>104</v>
      </c>
    </row>
    <row r="27" spans="1:23" s="11" customFormat="1" ht="244.5" customHeight="1" x14ac:dyDescent="0.25">
      <c r="A27" s="54"/>
      <c r="B27" s="39" t="s">
        <v>58</v>
      </c>
      <c r="C27" s="19" t="s">
        <v>28</v>
      </c>
      <c r="D27" s="18" t="s">
        <v>30</v>
      </c>
      <c r="E27" s="19" t="s">
        <v>67</v>
      </c>
      <c r="F27" s="9">
        <v>1.2E-2</v>
      </c>
      <c r="G27" s="9">
        <v>1.4999999999999999E-2</v>
      </c>
      <c r="H27" s="9">
        <v>2.4E-2</v>
      </c>
      <c r="I27" s="9">
        <v>1.6E-2</v>
      </c>
      <c r="J27" s="9">
        <v>2.4E-2</v>
      </c>
      <c r="K27" s="24">
        <v>1.7999999999999999E-2</v>
      </c>
      <c r="L27" s="26">
        <v>0</v>
      </c>
      <c r="M27" s="26">
        <v>0</v>
      </c>
      <c r="N27" s="48">
        <v>0</v>
      </c>
      <c r="O27" s="48">
        <v>2.4E-2</v>
      </c>
      <c r="P27" s="51">
        <f>+O27</f>
        <v>2.4E-2</v>
      </c>
      <c r="Q27" s="9">
        <v>0.02</v>
      </c>
      <c r="R27" s="8"/>
      <c r="S27" s="9">
        <f>+IF(E27="Flujo",Q27,IF(E27="Acumulado",SUM(K27,G27,I27,Q27),"Error"))</f>
        <v>0.02</v>
      </c>
      <c r="T27" s="24">
        <f>+O27</f>
        <v>2.4E-2</v>
      </c>
      <c r="U27" s="23">
        <f>+IF(T27/S27 &gt; 1, 100%, T27/S27)</f>
        <v>1</v>
      </c>
      <c r="V27" s="40" t="s">
        <v>73</v>
      </c>
      <c r="W27" s="45" t="s">
        <v>74</v>
      </c>
    </row>
    <row r="28" spans="1:23" s="11" customFormat="1" ht="406.5" customHeight="1" x14ac:dyDescent="0.25">
      <c r="A28" s="54"/>
      <c r="B28" s="39" t="s">
        <v>59</v>
      </c>
      <c r="C28" s="19" t="s">
        <v>28</v>
      </c>
      <c r="D28" s="18" t="s">
        <v>30</v>
      </c>
      <c r="E28" s="19" t="s">
        <v>67</v>
      </c>
      <c r="F28" s="9">
        <v>1.6999999999999999E-3</v>
      </c>
      <c r="G28" s="9">
        <v>2.5000000000000001E-3</v>
      </c>
      <c r="H28" s="9">
        <v>1.6000000000000001E-3</v>
      </c>
      <c r="I28" s="9">
        <v>2.8E-3</v>
      </c>
      <c r="J28" s="9">
        <v>1.8E-3</v>
      </c>
      <c r="K28" s="24">
        <v>3.2000000000000002E-3</v>
      </c>
      <c r="L28" s="26">
        <v>0</v>
      </c>
      <c r="M28" s="26">
        <v>0</v>
      </c>
      <c r="N28" s="43">
        <v>0</v>
      </c>
      <c r="O28" s="25">
        <v>1.8E-3</v>
      </c>
      <c r="P28" s="51">
        <f>+O28/K28</f>
        <v>0.5625</v>
      </c>
      <c r="Q28" s="9">
        <v>3.5000000000000001E-3</v>
      </c>
      <c r="R28" s="8"/>
      <c r="S28" s="9">
        <f t="shared" si="1"/>
        <v>3.5000000000000001E-3</v>
      </c>
      <c r="T28" s="24">
        <f>+O28</f>
        <v>1.8E-3</v>
      </c>
      <c r="U28" s="23">
        <f>+IF(T28/S28 &gt; 1, 100%, T28/S28)</f>
        <v>0.51428571428571423</v>
      </c>
      <c r="V28" s="37" t="s">
        <v>71</v>
      </c>
      <c r="W28" s="38" t="s">
        <v>72</v>
      </c>
    </row>
    <row r="29" spans="1:23" s="11" customFormat="1" ht="148.5" customHeight="1" x14ac:dyDescent="0.25">
      <c r="A29" s="54"/>
      <c r="B29" s="39" t="s">
        <v>60</v>
      </c>
      <c r="C29" s="19" t="s">
        <v>29</v>
      </c>
      <c r="D29" s="18" t="s">
        <v>30</v>
      </c>
      <c r="E29" s="19" t="s">
        <v>68</v>
      </c>
      <c r="F29" s="27">
        <v>25</v>
      </c>
      <c r="G29" s="27">
        <v>11</v>
      </c>
      <c r="H29" s="27">
        <v>18</v>
      </c>
      <c r="I29" s="27">
        <v>14</v>
      </c>
      <c r="J29" s="27">
        <v>15</v>
      </c>
      <c r="K29" s="28">
        <f>16+5</f>
        <v>21</v>
      </c>
      <c r="L29" s="30">
        <v>0</v>
      </c>
      <c r="M29" s="30">
        <v>0</v>
      </c>
      <c r="N29" s="42">
        <v>10</v>
      </c>
      <c r="O29" s="30">
        <v>16</v>
      </c>
      <c r="P29" s="51">
        <f>+O29/K29</f>
        <v>0.76190476190476186</v>
      </c>
      <c r="Q29" s="27">
        <v>18</v>
      </c>
      <c r="R29" s="31"/>
      <c r="S29" s="9">
        <f t="shared" si="1"/>
        <v>64</v>
      </c>
      <c r="T29" s="28">
        <f>+H29+J29+O29</f>
        <v>49</v>
      </c>
      <c r="U29" s="23">
        <f>+IF(T29/S29 &gt; 1, 100%, T29/S29)</f>
        <v>0.765625</v>
      </c>
      <c r="V29" s="40" t="s">
        <v>107</v>
      </c>
      <c r="W29" s="45" t="s">
        <v>108</v>
      </c>
    </row>
    <row r="30" spans="1:23" s="11" customFormat="1" ht="246" customHeight="1" x14ac:dyDescent="0.25">
      <c r="A30" s="54"/>
      <c r="B30" s="39" t="s">
        <v>61</v>
      </c>
      <c r="C30" s="19" t="s">
        <v>29</v>
      </c>
      <c r="D30" s="18" t="s">
        <v>30</v>
      </c>
      <c r="E30" s="19" t="s">
        <v>68</v>
      </c>
      <c r="F30" s="27">
        <v>4000</v>
      </c>
      <c r="G30" s="27">
        <v>600</v>
      </c>
      <c r="H30" s="27">
        <v>600</v>
      </c>
      <c r="I30" s="27">
        <v>1500</v>
      </c>
      <c r="J30" s="27">
        <v>1100</v>
      </c>
      <c r="K30" s="28">
        <v>1500</v>
      </c>
      <c r="L30" s="30">
        <v>0</v>
      </c>
      <c r="M30" s="30">
        <v>0</v>
      </c>
      <c r="N30" s="42">
        <v>1365</v>
      </c>
      <c r="O30" s="30">
        <v>1900</v>
      </c>
      <c r="P30" s="51">
        <f>IF(O30/K30&gt;100%,100%,O30/K30)</f>
        <v>1</v>
      </c>
      <c r="Q30" s="27">
        <v>600</v>
      </c>
      <c r="R30" s="31"/>
      <c r="S30" s="9">
        <f t="shared" si="1"/>
        <v>4200</v>
      </c>
      <c r="T30" s="28">
        <f>+H30+J30+O30</f>
        <v>3600</v>
      </c>
      <c r="U30" s="23">
        <f t="shared" ref="U30:U32" si="4">+IF(T30/S30 &gt; 1, 100%, T30/S30)</f>
        <v>0.8571428571428571</v>
      </c>
      <c r="V30" s="40" t="s">
        <v>109</v>
      </c>
      <c r="W30" s="45" t="s">
        <v>110</v>
      </c>
    </row>
    <row r="31" spans="1:23" s="11" customFormat="1" ht="265.5" customHeight="1" x14ac:dyDescent="0.25">
      <c r="A31" s="54"/>
      <c r="B31" s="39" t="s">
        <v>62</v>
      </c>
      <c r="C31" s="19" t="s">
        <v>29</v>
      </c>
      <c r="D31" s="18" t="s">
        <v>30</v>
      </c>
      <c r="E31" s="19" t="s">
        <v>68</v>
      </c>
      <c r="F31" s="27">
        <v>1720</v>
      </c>
      <c r="G31" s="27">
        <v>500</v>
      </c>
      <c r="H31" s="27">
        <v>422</v>
      </c>
      <c r="I31" s="27">
        <v>520</v>
      </c>
      <c r="J31" s="27">
        <v>369</v>
      </c>
      <c r="K31" s="28">
        <v>530</v>
      </c>
      <c r="L31" s="30">
        <v>73</v>
      </c>
      <c r="M31" s="30">
        <v>142</v>
      </c>
      <c r="N31" s="42">
        <v>241</v>
      </c>
      <c r="O31" s="30">
        <v>563</v>
      </c>
      <c r="P31" s="51">
        <f>IF(O31/K31&gt;100%,100%,O31/K31)</f>
        <v>1</v>
      </c>
      <c r="Q31" s="27">
        <v>550</v>
      </c>
      <c r="R31" s="31"/>
      <c r="S31" s="9">
        <f t="shared" si="1"/>
        <v>2100</v>
      </c>
      <c r="T31" s="28">
        <f>+J31+O31+H31</f>
        <v>1354</v>
      </c>
      <c r="U31" s="23">
        <f>+IF(T31/S31 &gt; 1, 100%, T31/S31)</f>
        <v>0.64476190476190476</v>
      </c>
      <c r="V31" s="40" t="s">
        <v>111</v>
      </c>
      <c r="W31" s="45" t="s">
        <v>112</v>
      </c>
    </row>
    <row r="32" spans="1:23" s="11" customFormat="1" ht="276.75" customHeight="1" x14ac:dyDescent="0.25">
      <c r="A32" s="54" t="s">
        <v>63</v>
      </c>
      <c r="B32" s="39" t="s">
        <v>64</v>
      </c>
      <c r="C32" s="19" t="s">
        <v>28</v>
      </c>
      <c r="D32" s="18" t="s">
        <v>31</v>
      </c>
      <c r="E32" s="19" t="s">
        <v>67</v>
      </c>
      <c r="F32" s="9" t="s">
        <v>38</v>
      </c>
      <c r="G32" s="9">
        <v>0</v>
      </c>
      <c r="H32" s="9" t="s">
        <v>38</v>
      </c>
      <c r="I32" s="9">
        <v>0.5</v>
      </c>
      <c r="J32" s="9">
        <v>0.375</v>
      </c>
      <c r="K32" s="24">
        <v>1</v>
      </c>
      <c r="L32" s="26">
        <v>0</v>
      </c>
      <c r="M32" s="50">
        <v>0.5</v>
      </c>
      <c r="N32" s="49">
        <v>0.8</v>
      </c>
      <c r="O32" s="26">
        <v>1</v>
      </c>
      <c r="P32" s="51">
        <f>IF(O32/K32&gt;100%,100%,O32/K32)</f>
        <v>1</v>
      </c>
      <c r="Q32" s="9">
        <v>1</v>
      </c>
      <c r="R32" s="8"/>
      <c r="S32" s="9">
        <f t="shared" si="1"/>
        <v>1</v>
      </c>
      <c r="T32" s="24">
        <f>+O32</f>
        <v>1</v>
      </c>
      <c r="U32" s="23">
        <f t="shared" si="4"/>
        <v>1</v>
      </c>
      <c r="V32" s="40" t="s">
        <v>113</v>
      </c>
      <c r="W32" s="45" t="s">
        <v>114</v>
      </c>
    </row>
    <row r="33" spans="1:23" s="11" customFormat="1" ht="268.5" customHeight="1" x14ac:dyDescent="0.25">
      <c r="A33" s="54"/>
      <c r="B33" s="39" t="s">
        <v>65</v>
      </c>
      <c r="C33" s="19" t="s">
        <v>28</v>
      </c>
      <c r="D33" s="18" t="s">
        <v>31</v>
      </c>
      <c r="E33" s="19" t="s">
        <v>67</v>
      </c>
      <c r="F33" s="9">
        <v>1</v>
      </c>
      <c r="G33" s="9">
        <v>1</v>
      </c>
      <c r="H33" s="9">
        <v>0.97</v>
      </c>
      <c r="I33" s="9">
        <v>1</v>
      </c>
      <c r="J33" s="9">
        <v>0.98</v>
      </c>
      <c r="K33" s="24">
        <v>1</v>
      </c>
      <c r="L33" s="25">
        <v>0.71630000000000005</v>
      </c>
      <c r="M33" s="25">
        <v>0.80910000000000004</v>
      </c>
      <c r="N33" s="49">
        <v>0.85109999999999997</v>
      </c>
      <c r="O33" s="25">
        <v>0.91169999999999995</v>
      </c>
      <c r="P33" s="23">
        <f>+O33/K33</f>
        <v>0.91169999999999995</v>
      </c>
      <c r="Q33" s="9">
        <v>1</v>
      </c>
      <c r="R33" s="8"/>
      <c r="S33" s="9">
        <f t="shared" si="1"/>
        <v>1</v>
      </c>
      <c r="T33" s="24">
        <f>+O33</f>
        <v>0.91169999999999995</v>
      </c>
      <c r="U33" s="23">
        <f>+IF(T33/S33 &gt; 1, 100%, T33/S33)</f>
        <v>0.91169999999999995</v>
      </c>
      <c r="V33" s="40" t="s">
        <v>115</v>
      </c>
      <c r="W33" s="45" t="s">
        <v>116</v>
      </c>
    </row>
    <row r="34" spans="1:23" s="11" customFormat="1" ht="48" customHeight="1" x14ac:dyDescent="0.25">
      <c r="A34" s="12"/>
      <c r="B34" s="13"/>
      <c r="C34" s="13"/>
      <c r="D34" s="13"/>
      <c r="E34" s="13"/>
      <c r="F34" s="13"/>
      <c r="G34" s="14"/>
      <c r="H34" s="15"/>
      <c r="I34" s="16"/>
      <c r="J34" s="15"/>
      <c r="K34" s="15"/>
      <c r="L34" s="15"/>
      <c r="M34" s="16"/>
      <c r="N34" s="16"/>
      <c r="O34" s="16"/>
      <c r="P34" s="16"/>
      <c r="Q34" s="16"/>
      <c r="R34" s="15"/>
      <c r="S34" s="15"/>
      <c r="T34" s="15"/>
      <c r="U34" s="16"/>
      <c r="V34" s="21"/>
      <c r="W34" s="16"/>
    </row>
    <row r="35" spans="1:23" s="11" customFormat="1" ht="37.5" customHeight="1" x14ac:dyDescent="0.25">
      <c r="A35" s="77" t="s">
        <v>12</v>
      </c>
      <c r="B35" s="78"/>
      <c r="C35" s="78"/>
      <c r="D35" s="78"/>
      <c r="E35" s="78"/>
      <c r="F35" s="78"/>
      <c r="G35" s="78"/>
      <c r="H35" s="78"/>
      <c r="I35" s="78"/>
      <c r="J35" s="78"/>
      <c r="K35" s="78"/>
      <c r="L35" s="78"/>
      <c r="M35" s="78"/>
      <c r="N35" s="78"/>
      <c r="O35" s="78"/>
      <c r="P35" s="78"/>
      <c r="Q35" s="78"/>
      <c r="R35" s="78"/>
      <c r="S35" s="78"/>
      <c r="T35" s="78"/>
      <c r="U35" s="78"/>
      <c r="V35" s="78"/>
      <c r="W35" s="78"/>
    </row>
    <row r="36" spans="1:23" ht="46.5" customHeight="1" x14ac:dyDescent="0.25">
      <c r="A36" s="79" t="s">
        <v>13</v>
      </c>
      <c r="B36" s="80"/>
      <c r="C36" s="80"/>
      <c r="D36" s="80"/>
      <c r="E36" s="80"/>
      <c r="F36" s="80"/>
      <c r="G36" s="80"/>
      <c r="H36" s="80"/>
      <c r="I36" s="80"/>
      <c r="J36" s="80"/>
      <c r="K36" s="80"/>
      <c r="L36" s="80"/>
      <c r="M36" s="80"/>
      <c r="N36" s="80"/>
      <c r="O36" s="80"/>
      <c r="P36" s="80"/>
      <c r="Q36" s="80"/>
      <c r="R36" s="80"/>
      <c r="S36" s="80"/>
      <c r="T36" s="80"/>
      <c r="U36" s="80"/>
      <c r="V36" s="80"/>
      <c r="W36" s="80"/>
    </row>
  </sheetData>
  <mergeCells count="34">
    <mergeCell ref="A5:W5"/>
    <mergeCell ref="W7:W8"/>
    <mergeCell ref="A35:W35"/>
    <mergeCell ref="A36:W36"/>
    <mergeCell ref="P7:P8"/>
    <mergeCell ref="U7:U8"/>
    <mergeCell ref="V7:V8"/>
    <mergeCell ref="Q7:Q8"/>
    <mergeCell ref="R7:R8"/>
    <mergeCell ref="S7:S8"/>
    <mergeCell ref="T7:T8"/>
    <mergeCell ref="H7:H8"/>
    <mergeCell ref="I7:I8"/>
    <mergeCell ref="L7:O7"/>
    <mergeCell ref="A7:A8"/>
    <mergeCell ref="F7:F8"/>
    <mergeCell ref="A1:B3"/>
    <mergeCell ref="U1:W1"/>
    <mergeCell ref="U2:W2"/>
    <mergeCell ref="U3:W3"/>
    <mergeCell ref="C1:T3"/>
    <mergeCell ref="D7:D8"/>
    <mergeCell ref="J7:J8"/>
    <mergeCell ref="K7:K8"/>
    <mergeCell ref="A9:A15"/>
    <mergeCell ref="G7:G8"/>
    <mergeCell ref="C7:C8"/>
    <mergeCell ref="E7:E8"/>
    <mergeCell ref="A32:A33"/>
    <mergeCell ref="A19:A22"/>
    <mergeCell ref="A23:A25"/>
    <mergeCell ref="A26:A31"/>
    <mergeCell ref="B7:B8"/>
    <mergeCell ref="A16:A18"/>
  </mergeCells>
  <conditionalFormatting sqref="Q9:T9 Q27:T33 R10:T10 Q11:T25">
    <cfRule type="expression" dxfId="14" priority="16" stopIfTrue="1">
      <formula>$C9="Número"</formula>
    </cfRule>
    <cfRule type="expression" dxfId="13" priority="17" stopIfTrue="1">
      <formula>$C9="Porcentaje"</formula>
    </cfRule>
    <cfRule type="expression" dxfId="12" priority="18" stopIfTrue="1">
      <formula>$C9="Índice"</formula>
    </cfRule>
  </conditionalFormatting>
  <conditionalFormatting sqref="F27:K33 F9:K25">
    <cfRule type="expression" dxfId="11" priority="13" stopIfTrue="1">
      <formula>$C9="Número"</formula>
    </cfRule>
    <cfRule type="expression" dxfId="10" priority="14" stopIfTrue="1">
      <formula>$C9="Porcentaje"</formula>
    </cfRule>
    <cfRule type="expression" dxfId="9" priority="15" stopIfTrue="1">
      <formula>$C9="Índice"</formula>
    </cfRule>
  </conditionalFormatting>
  <conditionalFormatting sqref="Q10">
    <cfRule type="expression" dxfId="8" priority="7" stopIfTrue="1">
      <formula>$C10="Número"</formula>
    </cfRule>
    <cfRule type="expression" dxfId="7" priority="8" stopIfTrue="1">
      <formula>$C10="Porcentaje"</formula>
    </cfRule>
    <cfRule type="expression" dxfId="6" priority="9" stopIfTrue="1">
      <formula>$C10="Índice"</formula>
    </cfRule>
  </conditionalFormatting>
  <conditionalFormatting sqref="N27">
    <cfRule type="expression" dxfId="5" priority="4" stopIfTrue="1">
      <formula>$C27="Número"</formula>
    </cfRule>
    <cfRule type="expression" dxfId="4" priority="5" stopIfTrue="1">
      <formula>$C27="Porcentaje"</formula>
    </cfRule>
    <cfRule type="expression" dxfId="3" priority="6" stopIfTrue="1">
      <formula>$C27="Índice"</formula>
    </cfRule>
  </conditionalFormatting>
  <conditionalFormatting sqref="O27">
    <cfRule type="expression" dxfId="2" priority="1" stopIfTrue="1">
      <formula>$C27="Número"</formula>
    </cfRule>
    <cfRule type="expression" dxfId="1" priority="2" stopIfTrue="1">
      <formula>$C27="Porcentaje"</formula>
    </cfRule>
    <cfRule type="expression" dxfId="0" priority="3" stopIfTrue="1">
      <formula>$C27="Índice"</formula>
    </cfRule>
  </conditionalFormatting>
  <printOptions horizontalCentered="1"/>
  <pageMargins left="0.23622047244094491" right="0.23622047244094491" top="0.35433070866141736" bottom="0.35433070866141736" header="0.31496062992125984" footer="0.31496062992125984"/>
  <pageSetup scale="26" fitToHeight="2" orientation="landscape" r:id="rId1"/>
  <headerFooter differentFirst="1">
    <oddFooter>&amp;C&amp;"Arial Narrow,Normal"&amp;9Página &amp;P de &amp;N</oddFooter>
  </headerFooter>
  <colBreaks count="1" manualBreakCount="1">
    <brk id="23" max="1048575" man="1"/>
  </colBreaks>
  <ignoredErrors>
    <ignoredError sqref="S26"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Seguimiento PEI 4to trimestre</vt:lpstr>
      <vt:lpstr>'Seguimiento PEI 4to trimestre'!Área_de_impresión</vt:lpstr>
      <vt:lpstr>'Seguimiento PEI 4to trimestre'!Títulos_a_imprimir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Paola Yate Virgues</dc:creator>
  <cp:lastModifiedBy>Yenny Lorena Arias Puentes</cp:lastModifiedBy>
  <cp:lastPrinted>2021-05-19T21:53:15Z</cp:lastPrinted>
  <dcterms:created xsi:type="dcterms:W3CDTF">2017-10-30T16:47:48Z</dcterms:created>
  <dcterms:modified xsi:type="dcterms:W3CDTF">2022-03-10T20:38:33Z</dcterms:modified>
</cp:coreProperties>
</file>