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LCIENCIAS\dpyate\INSTITUCIONALES\DIANA YATE VIRGUES\2018\COMITÉS\CDA\CDA 22 de enero\"/>
    </mc:Choice>
  </mc:AlternateContent>
  <bookViews>
    <workbookView xWindow="0" yWindow="0" windowWidth="24000" windowHeight="9735" firstSheet="1" activeTab="1"/>
  </bookViews>
  <sheets>
    <sheet name="SEGUIMIENTO P INVERSION (inic)" sheetId="3" state="hidden" r:id="rId1"/>
    <sheet name="SEGUIMIENTO P INVERSION " sheetId="4" r:id="rId2"/>
    <sheet name="SEGUIMIENTO P INVERSION" sheetId="1" state="hidden" r:id="rId3"/>
  </sheets>
  <definedNames>
    <definedName name="_xlnm._FilterDatabase" localSheetId="1" hidden="1">'SEGUIMIENTO P INVERSION '!$B$7:$S$37</definedName>
    <definedName name="_xlnm.Print_Area" localSheetId="2">'SEGUIMIENTO P INVERSION'!$A$1:$P$14</definedName>
    <definedName name="_xlnm.Print_Area" localSheetId="1">'SEGUIMIENTO P INVERSION '!$B$1:$R$41</definedName>
    <definedName name="_xlnm.Print_Area" localSheetId="0">'SEGUIMIENTO P INVERSION (inic)'!$A$1:$P$14</definedName>
    <definedName name="_xlnm.Print_Titles" localSheetId="1">'SEGUIMIENTO P INVERSION 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4" l="1"/>
  <c r="Q31" i="4"/>
  <c r="R31" i="4" s="1"/>
  <c r="M37" i="4"/>
  <c r="K37" i="4"/>
  <c r="N35" i="4"/>
  <c r="R35" i="4" s="1"/>
  <c r="N33" i="4"/>
  <c r="R33" i="4" s="1"/>
  <c r="N32" i="4"/>
  <c r="P32" i="4" s="1"/>
  <c r="N36" i="4"/>
  <c r="P36" i="4" s="1"/>
  <c r="N34" i="4"/>
  <c r="N31" i="4"/>
  <c r="P31" i="4" s="1"/>
  <c r="R34" i="4" l="1"/>
  <c r="R32" i="4"/>
  <c r="R36" i="4"/>
  <c r="P34" i="4"/>
  <c r="P35" i="4"/>
  <c r="N25" i="4" l="1"/>
  <c r="N24" i="4"/>
  <c r="O23" i="4"/>
  <c r="N23" i="4"/>
  <c r="N22" i="4"/>
  <c r="O16" i="4" l="1"/>
  <c r="Q9" i="4"/>
  <c r="L30" i="4" l="1"/>
  <c r="L29" i="4"/>
  <c r="L37" i="4" s="1"/>
  <c r="R28" i="4"/>
  <c r="N9" i="4" l="1"/>
  <c r="N10" i="4"/>
  <c r="N11" i="4"/>
  <c r="N12" i="4"/>
  <c r="N13" i="4"/>
  <c r="N14" i="4"/>
  <c r="N15" i="4"/>
  <c r="O15" i="4" s="1"/>
  <c r="N16" i="4"/>
  <c r="N17" i="4"/>
  <c r="N18" i="4"/>
  <c r="N19" i="4"/>
  <c r="P19" i="4" s="1"/>
  <c r="N20" i="4"/>
  <c r="P20" i="4" s="1"/>
  <c r="N21" i="4"/>
  <c r="N30" i="4"/>
  <c r="J26" i="4"/>
  <c r="J27" i="4"/>
  <c r="N27" i="4" s="1"/>
  <c r="J28" i="4"/>
  <c r="N28" i="4" s="1"/>
  <c r="P28" i="4" s="1"/>
  <c r="J29" i="4"/>
  <c r="N29" i="4" s="1"/>
  <c r="R21" i="4"/>
  <c r="R22" i="4"/>
  <c r="R23" i="4"/>
  <c r="R24" i="4"/>
  <c r="R25" i="4"/>
  <c r="G24" i="4"/>
  <c r="R19" i="4"/>
  <c r="P21" i="4"/>
  <c r="P22" i="4"/>
  <c r="P23" i="4"/>
  <c r="P24" i="4"/>
  <c r="P25" i="4"/>
  <c r="R16" i="4"/>
  <c r="R17" i="4"/>
  <c r="P16" i="4"/>
  <c r="P17" i="4"/>
  <c r="N10" i="3"/>
  <c r="L10" i="3"/>
  <c r="K10" i="3"/>
  <c r="J10" i="3"/>
  <c r="I10" i="3"/>
  <c r="N10" i="1"/>
  <c r="L10" i="1"/>
  <c r="K10" i="1"/>
  <c r="J10" i="1"/>
  <c r="I10" i="1"/>
  <c r="O37" i="4" l="1"/>
  <c r="J37" i="4"/>
  <c r="N26" i="4"/>
  <c r="R26" i="4" s="1"/>
  <c r="P26" i="4"/>
  <c r="P12" i="4"/>
  <c r="R12" i="4"/>
  <c r="P30" i="4"/>
  <c r="R30" i="4"/>
  <c r="R11" i="4"/>
  <c r="P11" i="4"/>
  <c r="R14" i="4"/>
  <c r="P14" i="4"/>
  <c r="Q20" i="4"/>
  <c r="R20" i="4" s="1"/>
  <c r="P13" i="4"/>
  <c r="R13" i="4"/>
  <c r="R18" i="4"/>
  <c r="P18" i="4"/>
  <c r="Q15" i="4"/>
  <c r="P15" i="4"/>
  <c r="R10" i="4"/>
  <c r="P10" i="4"/>
  <c r="P9" i="4"/>
  <c r="R9" i="4"/>
  <c r="P29" i="4"/>
  <c r="R29" i="4"/>
  <c r="P27" i="4"/>
  <c r="R27" i="4"/>
  <c r="Q37" i="4" l="1"/>
  <c r="N37" i="4"/>
  <c r="R15" i="4"/>
  <c r="P37" i="4"/>
  <c r="R37" i="4" l="1"/>
</calcChain>
</file>

<file path=xl/comments1.xml><?xml version="1.0" encoding="utf-8"?>
<comments xmlns="http://schemas.openxmlformats.org/spreadsheetml/2006/main">
  <authors>
    <author>Leonardo Briceno Moreno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</commentList>
</comments>
</file>

<file path=xl/sharedStrings.xml><?xml version="1.0" encoding="utf-8"?>
<sst xmlns="http://schemas.openxmlformats.org/spreadsheetml/2006/main" count="152" uniqueCount="116">
  <si>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</si>
  <si>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</si>
  <si>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</si>
  <si>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</si>
  <si>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</si>
  <si>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</si>
  <si>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</si>
  <si>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AVANCE DE META</t>
  </si>
  <si>
    <t>RECURSOS FINANCIEROS</t>
  </si>
  <si>
    <t>SEGUIMIENTO DE EJECUCION PLAN ANUAL DE INVERSIÓN 
CORTE AL MES XXXX</t>
  </si>
  <si>
    <t>APROPIACIÓN INICIAL</t>
  </si>
  <si>
    <t>MODIFICACIONES</t>
  </si>
  <si>
    <t>DISPONIBLE</t>
  </si>
  <si>
    <t>COMPROMISO</t>
  </si>
  <si>
    <t>% COMP</t>
  </si>
  <si>
    <t>OBLIGACIÓN</t>
  </si>
  <si>
    <t>% OBLIG</t>
  </si>
  <si>
    <t>Subtotal</t>
  </si>
  <si>
    <r>
      <rPr>
        <b/>
        <sz val="12"/>
        <color theme="1"/>
        <rFont val="Arial"/>
        <family val="2"/>
      </rPr>
      <t xml:space="preserve">VERSIÓN: </t>
    </r>
    <r>
      <rPr>
        <sz val="12"/>
        <color theme="1"/>
        <rFont val="Arial"/>
        <family val="2"/>
      </rPr>
      <t>00</t>
    </r>
  </si>
  <si>
    <t>MATRIZ DE SEGUIMIENTO PLAN ANUAL DE INVERSIÓN</t>
  </si>
  <si>
    <t>CORTE AL XXX DEL MES XXXX DE XXXX</t>
  </si>
  <si>
    <r>
      <rPr>
        <b/>
        <sz val="12"/>
        <color theme="1"/>
        <rFont val="Arial"/>
        <family val="2"/>
      </rPr>
      <t>FECHA:</t>
    </r>
    <r>
      <rPr>
        <sz val="12"/>
        <color theme="1"/>
        <rFont val="Arial"/>
        <family val="2"/>
      </rPr>
      <t xml:space="preserve"> 2016-07-11</t>
    </r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</si>
  <si>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G101PR01F16</t>
    </r>
  </si>
  <si>
    <t xml:space="preserve">CÓDIGO PRESUPUESTAL </t>
  </si>
  <si>
    <t>INDICADOR DE PRODUCTO</t>
  </si>
  <si>
    <t>META DE LA VIGENCIA SUIFP</t>
  </si>
  <si>
    <t>AVANCE DE META EN LA VIGENCIA</t>
  </si>
  <si>
    <t xml:space="preserve">EJECUCION PLAN ANUAL DE INVERSIÓN </t>
  </si>
  <si>
    <t>APROPIACIÓN VIGENTE</t>
  </si>
  <si>
    <t>MODIFICACIONES EN TRÁMITE*</t>
  </si>
  <si>
    <t>APROPIACIÓN DISPONIBLE</t>
  </si>
  <si>
    <t>APROPIACIÓN CON VIGENCIAS FUTURAS</t>
  </si>
  <si>
    <t>CRÉDITOS</t>
  </si>
  <si>
    <t>CONTRACRÉDITOS</t>
  </si>
  <si>
    <t>APROPIACIÓN FINAL*</t>
  </si>
  <si>
    <t>*** La aprobación de las solicitudes de modificación, actualización o ajuste a los proyectos de inversión estan sujetos a las etapas y procedimientos definidos por la normatividad, el Departamiento Nacional de Planeación y el Ministerio de Hacienda y Crédito Público.</t>
  </si>
  <si>
    <t>Mejorar la calidad y el impacto de la investigación y la transferencia de conocimiento y tecnología</t>
  </si>
  <si>
    <t>Promover el desarrollo tecnológico y la innovación como motor de crecimiento empresarial y del emprendimiento</t>
  </si>
  <si>
    <t>Generar una cultura que valore y gestione el conocimiento y la innovación</t>
  </si>
  <si>
    <t>Generar vínculos entre los actores del SNCTI y actores internacionales estrategicos</t>
  </si>
  <si>
    <t>Desarrollar sistema e institucionalidad habilitante para la CTeI
Convertir a COLCIENCIAS en Ágil, Moderna y Transparente</t>
  </si>
  <si>
    <t>Convertir a COLCIENCIAS en Ágil, Moderna y Transparente</t>
  </si>
  <si>
    <t>Dirección de Fomento a la Investigación</t>
  </si>
  <si>
    <t>Dirección de  Desarrollo Tecnológico e Innovación</t>
  </si>
  <si>
    <t xml:space="preserve">Dirección de Mentalidad y Cultura </t>
  </si>
  <si>
    <t>Equipo de Internacionalización</t>
  </si>
  <si>
    <t>Dirección Adminstrativa y Financiera</t>
  </si>
  <si>
    <t>Oficina de Tecnologías de la Información y comunicaciones TIC</t>
  </si>
  <si>
    <t>3902-1000-1</t>
  </si>
  <si>
    <t>3902-1000-4</t>
  </si>
  <si>
    <t>3902-1000-3</t>
  </si>
  <si>
    <t>Capacitación de recursos humanos para la investigación.</t>
  </si>
  <si>
    <t xml:space="preserve"> Créditos educativos condonables para la realización de estudios de maestria en el exterior Otorgados</t>
  </si>
  <si>
    <t>Recursos CEA desembolsados</t>
  </si>
  <si>
    <t xml:space="preserve"> Créditos educativos condonables para la realización de estudios de doctorado en Colombia otorgados</t>
  </si>
  <si>
    <t>Posdoctores apoyados</t>
  </si>
  <si>
    <t xml:space="preserve"> Créditos educativos condonables para la realización de estudios de doctorado en el exterior Otorgados</t>
  </si>
  <si>
    <t>Número de tesis doctorales apoyadas</t>
  </si>
  <si>
    <t>Recursos girados al FFJC</t>
  </si>
  <si>
    <t>Apoyar la financiaciación de es estudios de maestria en el exterior en áreas generales a través del programa "crédito-beca" con Colfuturo</t>
  </si>
  <si>
    <t>Financiar estudios de doctorado en Colombia</t>
  </si>
  <si>
    <t>Financiar estudios de posdoctorado</t>
  </si>
  <si>
    <t>Financiar estudios de doctorado en el exterior</t>
  </si>
  <si>
    <t>Apoyo a tesis doctorales beneficiarios convocatoria 2016</t>
  </si>
  <si>
    <t>Recursos  comprometidos con vigencia futura (cohortes   2011, 2012, 2013, 2014, 2015 y 2016)</t>
  </si>
  <si>
    <t>Apoyar financiera y tecnicamente los programas y proyectos de investigación en salud</t>
  </si>
  <si>
    <t>Financiación del programa de "becas-crédito" en concordancia con el art.129 de la Ley 1815 del 7 diciembre/16</t>
  </si>
  <si>
    <t>Programas y Proyectos Cofinanciados en líneas prioritarias en salud</t>
  </si>
  <si>
    <t>Médicos especialistas en áreas clínicas y quirúrgicas apoyados</t>
  </si>
  <si>
    <t>Apoyar programas y/o proyectos de generación de conocimiento en CTeI</t>
  </si>
  <si>
    <t>Recursos de Adición Presupuestal</t>
  </si>
  <si>
    <t>Proyectos y/o programas apoyados</t>
  </si>
  <si>
    <t>3903-1000-3</t>
  </si>
  <si>
    <t>3904-1000-3</t>
  </si>
  <si>
    <t>3901-1000-3</t>
  </si>
  <si>
    <t xml:space="preserve">Promover la participación de investigadores e innovadores en proyectos con reconocidas instituciones alemanas </t>
  </si>
  <si>
    <t>Participación de Colombia en el ámbito internacional con miras a promover el avance de la ciencia, la tecnología y la innovación</t>
  </si>
  <si>
    <t>Gestion de Recursos de Cooperacion Internacional</t>
  </si>
  <si>
    <t>Promover la circulación de conocimiento y prácticas innovadoras en un escenario global</t>
  </si>
  <si>
    <t>Grupos tándem de investigación apoyados</t>
  </si>
  <si>
    <t>Eventos internacionales con autoridades en CTeI</t>
  </si>
  <si>
    <t>Numero de movilidades realizadas entre países de Europa, América Latina y Colombia</t>
  </si>
  <si>
    <t>3901-1000-2</t>
  </si>
  <si>
    <t>Apoyar las actividades de movilidad, eventos y seguimiento de la Entidad</t>
  </si>
  <si>
    <t>Facilitar el recurso humano requerido para el fortalecimiento de las areas tecnicas de la Entidad</t>
  </si>
  <si>
    <t>Apoyar actividades y eventos que contribuyan al objetivo estratégico de AMT</t>
  </si>
  <si>
    <t>Desarrollar estrategias de comunicaciones de la Entidad</t>
  </si>
  <si>
    <t>Eventos</t>
  </si>
  <si>
    <t>Comisiones apoyadas</t>
  </si>
  <si>
    <t>Areas técnicas apoyadas a través de la contraración de personal requerido</t>
  </si>
  <si>
    <t>Actividades o Programas apoyados</t>
  </si>
  <si>
    <t>Menciones positivas en medios de comunicación</t>
  </si>
  <si>
    <t>3901-1000-4</t>
  </si>
  <si>
    <t>Diseñar, implementar, y/o llevar a cabo la evolución de los componentes del Sistema de Información Integral (SII) de Colciencias</t>
  </si>
  <si>
    <t>Fortalecer la plataforma tecnológica y de telecomunicaciones de Colciencias - Dotación de administración de TIC</t>
  </si>
  <si>
    <t>Avance en la ejecución del plan de dotación tecnológica de la Entidad</t>
  </si>
  <si>
    <t>CORTE AL 31 DEL MES DICIEMBRE DE2017</t>
  </si>
  <si>
    <t>Promover la participación nde investigadores e innovadores en actividades cientificas y tecnologicas nacionales e internacionales</t>
  </si>
  <si>
    <t>Realizar interventoria al diseño e implementación del sistema de información integral (SII) de Colciencias</t>
  </si>
  <si>
    <t>Realizar pruebas de software para aseguramiento de la calidad de los productos del sistema de información integral de la entidad</t>
  </si>
  <si>
    <t>Implementar el sistema de gestión y seguridad en la información y certificar la norma ISO 27001 a la entidad</t>
  </si>
  <si>
    <t>servicios o casos de uso implementados o actualizados</t>
  </si>
  <si>
    <t>informes de interventoria y pruebas realizadas</t>
  </si>
  <si>
    <t>Implementar El marco de referencia de arquitectura empresarial para la gestión TI</t>
  </si>
  <si>
    <t>Avance en el plan para implementar mejores prácticas de gobierno y gestión de servicios de TI obtenido</t>
  </si>
  <si>
    <t>Modelo de Seguridad y Privacidad de la Información</t>
  </si>
  <si>
    <r>
      <rPr>
        <b/>
        <sz val="11"/>
        <color theme="1"/>
        <rFont val="Segoe UI"/>
        <family val="2"/>
      </rPr>
      <t>CÓDIGO:</t>
    </r>
    <r>
      <rPr>
        <sz val="11"/>
        <color theme="1"/>
        <rFont val="Segoe UI"/>
        <family val="2"/>
      </rPr>
      <t xml:space="preserve"> G101PR01F16</t>
    </r>
  </si>
  <si>
    <r>
      <rPr>
        <b/>
        <sz val="11"/>
        <color theme="1"/>
        <rFont val="Segoe UI"/>
        <family val="2"/>
      </rPr>
      <t xml:space="preserve">VERSIÓN: </t>
    </r>
    <r>
      <rPr>
        <sz val="11"/>
        <color theme="1"/>
        <rFont val="Segoe UI"/>
        <family val="2"/>
      </rPr>
      <t>01</t>
    </r>
  </si>
  <si>
    <r>
      <rPr>
        <b/>
        <sz val="11"/>
        <color theme="1"/>
        <rFont val="Segoe UI"/>
        <family val="2"/>
      </rPr>
      <t>FECHA:</t>
    </r>
    <r>
      <rPr>
        <sz val="11"/>
        <color theme="1"/>
        <rFont val="Segoe UI"/>
        <family val="2"/>
      </rPr>
      <t xml:space="preserve"> 2017-09-11</t>
    </r>
  </si>
  <si>
    <r>
      <t xml:space="preserve">Aportes al </t>
    </r>
    <r>
      <rPr>
        <b/>
        <sz val="11"/>
        <color theme="1"/>
        <rFont val="Segoe UI"/>
        <family val="2"/>
      </rPr>
      <t>Fondo de Investigación en Salud</t>
    </r>
    <r>
      <rPr>
        <sz val="11"/>
        <color theme="1"/>
        <rFont val="Segoe UI"/>
        <family val="2"/>
      </rPr>
      <t xml:space="preserve"> artículo 42 literal b Ley 643 de 2001 </t>
    </r>
  </si>
  <si>
    <r>
      <t xml:space="preserve">Apoyo financiero y técnico al </t>
    </r>
    <r>
      <rPr>
        <b/>
        <sz val="11"/>
        <color theme="1"/>
        <rFont val="Segoe UI"/>
        <family val="2"/>
      </rPr>
      <t>fortalecimiento de las capacidades institucionales</t>
    </r>
    <r>
      <rPr>
        <sz val="11"/>
        <color theme="1"/>
        <rFont val="Segoe UI"/>
        <family val="2"/>
      </rPr>
      <t xml:space="preserve"> del sistma nacional de ciencia, tecnología e innovación</t>
    </r>
  </si>
  <si>
    <r>
      <t xml:space="preserve">Apoyo a la </t>
    </r>
    <r>
      <rPr>
        <b/>
        <sz val="11"/>
        <rFont val="Segoe UI"/>
        <family val="2"/>
      </rPr>
      <t xml:space="preserve">innovacion y el desarrollo </t>
    </r>
    <r>
      <rPr>
        <sz val="11"/>
        <rFont val="Segoe UI"/>
        <family val="2"/>
      </rPr>
      <t>productivo de colombia</t>
    </r>
  </si>
  <si>
    <r>
      <t xml:space="preserve">Apoyo al fomento y desarrollo de la </t>
    </r>
    <r>
      <rPr>
        <b/>
        <sz val="11"/>
        <color theme="1"/>
        <rFont val="Segoe UI"/>
        <family val="2"/>
      </rPr>
      <t>apropiación social</t>
    </r>
    <r>
      <rPr>
        <sz val="11"/>
        <color theme="1"/>
        <rFont val="Segoe UI"/>
        <family val="2"/>
      </rPr>
      <t xml:space="preserve"> de la ciencia, la tecnología y la innovación - ASCTI- nivel nacional</t>
    </r>
  </si>
  <si>
    <r>
      <t xml:space="preserve">Apoyo fortalecimiento de la </t>
    </r>
    <r>
      <rPr>
        <b/>
        <sz val="11"/>
        <color theme="1"/>
        <rFont val="Segoe UI"/>
        <family val="2"/>
      </rPr>
      <t>transferencia internacional</t>
    </r>
    <r>
      <rPr>
        <sz val="11"/>
        <color theme="1"/>
        <rFont val="Segoe UI"/>
        <family val="2"/>
      </rPr>
      <t xml:space="preserve"> de conocimiento a los actores del SNCTI nivel nacional</t>
    </r>
  </si>
  <si>
    <r>
      <t xml:space="preserve">Administración </t>
    </r>
    <r>
      <rPr>
        <b/>
        <sz val="11"/>
        <color theme="1"/>
        <rFont val="Segoe UI"/>
        <family val="2"/>
      </rPr>
      <t>sistema nacional de ciencia</t>
    </r>
    <r>
      <rPr>
        <sz val="11"/>
        <color theme="1"/>
        <rFont val="Segoe UI"/>
        <family val="2"/>
      </rPr>
      <t xml:space="preserve"> y tecnología</t>
    </r>
  </si>
  <si>
    <r>
      <t xml:space="preserve">Implantación y desarrollo del </t>
    </r>
    <r>
      <rPr>
        <b/>
        <sz val="11"/>
        <color theme="1"/>
        <rFont val="Segoe UI"/>
        <family val="2"/>
      </rPr>
      <t>sistema de información nacional</t>
    </r>
    <r>
      <rPr>
        <sz val="11"/>
        <color theme="1"/>
        <rFont val="Segoe UI"/>
        <family val="2"/>
      </rPr>
      <t xml:space="preserve"> y territorial SNCT.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</si>
</sst>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164" formatCode="_-&quot;$&quot;* #,##0_-;\-&quot;$&quot;* #,##0_-;_-&quot;$&quot;* &quot;-&quot;??_-;_-@_-"/>
    <numFmt numFmtId="165" formatCode="_(* #,##0.00_);_(* \(#,##0.00\);_(* &quot;-&quot;??_);_(@_)"/>
    <numFmt numFmtId="166" formatCode="_(* #,##0_);_(* \(#,##0\);_(* &quot;-&quot;??_);_(@_)"/>
    <numFmt numFmtId="167" formatCode="&quot;$&quot;#,##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theme="0"/>
      <name val="Segoe UI"/>
      <family val="2"/>
    </font>
    <font>
      <sz val="11"/>
      <color rgb="FFFF0000"/>
      <name val="Segoe UI"/>
      <family val="2"/>
    </font>
    <font>
      <b/>
      <sz val="10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</cellStyleXfs>
  <cellXfs count="1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4" fontId="6" fillId="5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left" vertical="center" wrapText="1"/>
    </xf>
    <xf numFmtId="166" fontId="16" fillId="2" borderId="1" xfId="3" applyNumberFormat="1" applyFont="1" applyFill="1" applyBorder="1" applyAlignment="1">
      <alignment vertical="center" wrapText="1"/>
    </xf>
    <xf numFmtId="41" fontId="13" fillId="2" borderId="1" xfId="1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166" fontId="16" fillId="2" borderId="1" xfId="3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1" fontId="13" fillId="2" borderId="1" xfId="1" applyFont="1" applyFill="1" applyBorder="1" applyAlignment="1">
      <alignment horizontal="center" vertical="center"/>
    </xf>
    <xf numFmtId="166" fontId="16" fillId="0" borderId="1" xfId="3" applyNumberFormat="1" applyFont="1" applyFill="1" applyBorder="1" applyAlignment="1">
      <alignment horizontal="center" vertical="center" wrapText="1"/>
    </xf>
    <xf numFmtId="6" fontId="16" fillId="0" borderId="1" xfId="0" applyNumberFormat="1" applyFont="1" applyFill="1" applyBorder="1" applyAlignment="1">
      <alignment horizontal="right" vertical="center" wrapText="1"/>
    </xf>
    <xf numFmtId="9" fontId="16" fillId="0" borderId="1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9" fontId="16" fillId="2" borderId="1" xfId="2" applyFont="1" applyFill="1" applyBorder="1" applyAlignment="1">
      <alignment vertical="center" wrapText="1"/>
    </xf>
    <xf numFmtId="41" fontId="18" fillId="2" borderId="1" xfId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6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readingOrder="1"/>
    </xf>
    <xf numFmtId="0" fontId="13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/>
    </xf>
    <xf numFmtId="6" fontId="16" fillId="2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vertical="center" wrapText="1"/>
    </xf>
    <xf numFmtId="41" fontId="16" fillId="0" borderId="1" xfId="1" applyFont="1" applyFill="1" applyBorder="1" applyAlignment="1">
      <alignment vertical="center" wrapText="1"/>
    </xf>
    <xf numFmtId="8" fontId="16" fillId="0" borderId="1" xfId="0" applyNumberFormat="1" applyFont="1" applyFill="1" applyBorder="1" applyAlignment="1">
      <alignment horizontal="right" vertical="center" wrapText="1"/>
    </xf>
    <xf numFmtId="41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vertical="center"/>
    </xf>
    <xf numFmtId="6" fontId="16" fillId="0" borderId="1" xfId="3" applyNumberFormat="1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 readingOrder="1"/>
    </xf>
    <xf numFmtId="0" fontId="13" fillId="0" borderId="16" xfId="0" applyFont="1" applyFill="1" applyBorder="1" applyAlignment="1">
      <alignment horizontal="center" vertical="center" wrapText="1"/>
    </xf>
    <xf numFmtId="41" fontId="16" fillId="2" borderId="1" xfId="1" applyFont="1" applyFill="1" applyBorder="1" applyAlignment="1">
      <alignment horizontal="right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readingOrder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164" fontId="15" fillId="5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0" fontId="15" fillId="4" borderId="1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167" fontId="15" fillId="0" borderId="0" xfId="4" applyNumberFormat="1" applyFont="1" applyFill="1" applyBorder="1"/>
    <xf numFmtId="164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2" xfId="3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4454" cy="69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912272</xdr:colOff>
      <xdr:row>0</xdr:row>
      <xdr:rowOff>124107</xdr:rowOff>
    </xdr:from>
    <xdr:to>
      <xdr:col>4</xdr:col>
      <xdr:colOff>762001</xdr:colOff>
      <xdr:row>2</xdr:row>
      <xdr:rowOff>183961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272" y="124107"/>
          <a:ext cx="4056604" cy="69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3093" cy="704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10"/>
  <sheetViews>
    <sheetView zoomScale="70" zoomScaleNormal="70" workbookViewId="0">
      <selection activeCell="E18" sqref="E18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14"/>
      <c r="B1" s="14"/>
      <c r="C1" s="14"/>
      <c r="D1" s="14"/>
      <c r="E1" s="15" t="s">
        <v>19</v>
      </c>
      <c r="F1" s="15"/>
      <c r="G1" s="15"/>
      <c r="H1" s="15"/>
      <c r="I1" s="15"/>
      <c r="J1" s="15"/>
      <c r="K1" s="15"/>
      <c r="L1" s="15"/>
      <c r="M1" s="15"/>
      <c r="N1" s="14" t="s">
        <v>22</v>
      </c>
      <c r="O1" s="14"/>
    </row>
    <row r="2" spans="1:16" ht="25.5" customHeight="1" x14ac:dyDescent="0.25">
      <c r="A2" s="14"/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4" t="s">
        <v>18</v>
      </c>
      <c r="O2" s="14"/>
      <c r="P2" s="2"/>
    </row>
    <row r="3" spans="1:16" ht="25.5" customHeight="1" x14ac:dyDescent="0.25">
      <c r="A3" s="14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4" t="s">
        <v>21</v>
      </c>
      <c r="O3" s="14"/>
      <c r="P3" s="3"/>
    </row>
    <row r="4" spans="1:16" ht="31.9" customHeight="1" x14ac:dyDescent="0.25">
      <c r="E4" s="13" t="s">
        <v>20</v>
      </c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6" ht="42.75" customHeight="1" x14ac:dyDescent="0.25">
      <c r="A6" s="19" t="s">
        <v>0</v>
      </c>
      <c r="B6" s="20" t="s">
        <v>1</v>
      </c>
      <c r="C6" s="22" t="s">
        <v>2</v>
      </c>
      <c r="D6" s="19" t="s">
        <v>3</v>
      </c>
      <c r="E6" s="19" t="s">
        <v>4</v>
      </c>
      <c r="F6" s="16" t="s">
        <v>5</v>
      </c>
      <c r="G6" s="16" t="s">
        <v>6</v>
      </c>
      <c r="H6" s="16" t="s">
        <v>7</v>
      </c>
      <c r="I6" s="17" t="s">
        <v>8</v>
      </c>
      <c r="J6" s="17"/>
      <c r="K6" s="17"/>
      <c r="L6" s="18" t="s">
        <v>9</v>
      </c>
      <c r="M6" s="18"/>
      <c r="N6" s="18"/>
      <c r="O6" s="18"/>
    </row>
    <row r="7" spans="1:16" ht="31.5" x14ac:dyDescent="0.25">
      <c r="A7" s="19"/>
      <c r="B7" s="21"/>
      <c r="C7" s="23"/>
      <c r="D7" s="19"/>
      <c r="E7" s="19"/>
      <c r="F7" s="16"/>
      <c r="G7" s="16"/>
      <c r="H7" s="16"/>
      <c r="I7" s="12" t="s">
        <v>10</v>
      </c>
      <c r="J7" s="12" t="s">
        <v>11</v>
      </c>
      <c r="K7" s="12" t="s">
        <v>12</v>
      </c>
      <c r="L7" s="11" t="s">
        <v>13</v>
      </c>
      <c r="M7" s="11" t="s">
        <v>14</v>
      </c>
      <c r="N7" s="11" t="s">
        <v>15</v>
      </c>
      <c r="O7" s="11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G6:G7"/>
    <mergeCell ref="H6:H7"/>
    <mergeCell ref="I6:K6"/>
    <mergeCell ref="L6:O6"/>
    <mergeCell ref="A6:A7"/>
    <mergeCell ref="B6:B7"/>
    <mergeCell ref="C6:C7"/>
    <mergeCell ref="D6:D7"/>
    <mergeCell ref="E6:E7"/>
    <mergeCell ref="F6:F7"/>
    <mergeCell ref="E4:O4"/>
    <mergeCell ref="A1:D3"/>
    <mergeCell ref="E1:M3"/>
    <mergeCell ref="N1:O1"/>
    <mergeCell ref="N2:O2"/>
    <mergeCell ref="N3:O3"/>
  </mergeCells>
  <pageMargins left="0.25" right="0.25" top="0.75" bottom="0.75" header="0.3" footer="0.3"/>
  <pageSetup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view="pageBreakPreview" topLeftCell="A25" zoomScale="60" zoomScaleNormal="76" workbookViewId="0">
      <selection activeCell="E26" sqref="E26:E30"/>
    </sheetView>
  </sheetViews>
  <sheetFormatPr baseColWidth="10" defaultColWidth="11.5703125" defaultRowHeight="16.5" x14ac:dyDescent="0.25"/>
  <cols>
    <col min="1" max="1" width="2" style="29" customWidth="1"/>
    <col min="2" max="2" width="20" style="29" customWidth="1"/>
    <col min="3" max="3" width="21.140625" style="29" customWidth="1"/>
    <col min="4" max="4" width="22" style="29" customWidth="1"/>
    <col min="5" max="5" width="24.5703125" style="29" customWidth="1"/>
    <col min="6" max="8" width="24.140625" style="29" customWidth="1"/>
    <col min="9" max="9" width="24.28515625" style="29" customWidth="1"/>
    <col min="10" max="10" width="23.7109375" style="29" customWidth="1"/>
    <col min="11" max="11" width="20.7109375" style="29" customWidth="1"/>
    <col min="12" max="12" width="23.28515625" style="29" customWidth="1"/>
    <col min="13" max="13" width="25.140625" style="29" customWidth="1"/>
    <col min="14" max="14" width="23.5703125" style="29" customWidth="1"/>
    <col min="15" max="15" width="25" style="29" customWidth="1"/>
    <col min="16" max="16" width="13.7109375" style="29" customWidth="1"/>
    <col min="17" max="17" width="23.140625" style="29" customWidth="1"/>
    <col min="18" max="18" width="13.5703125" style="29" customWidth="1"/>
    <col min="19" max="19" width="7.7109375" style="29" customWidth="1"/>
    <col min="20" max="16384" width="11.5703125" style="29"/>
  </cols>
  <sheetData>
    <row r="1" spans="1:19" ht="25.5" customHeight="1" x14ac:dyDescent="0.25">
      <c r="B1" s="25"/>
      <c r="C1" s="25"/>
      <c r="D1" s="25"/>
      <c r="E1" s="25"/>
      <c r="F1" s="26" t="s">
        <v>19</v>
      </c>
      <c r="G1" s="27"/>
      <c r="H1" s="27"/>
      <c r="I1" s="27"/>
      <c r="J1" s="27"/>
      <c r="K1" s="27"/>
      <c r="L1" s="27"/>
      <c r="M1" s="27"/>
      <c r="N1" s="27"/>
      <c r="O1" s="27"/>
      <c r="P1" s="28"/>
      <c r="Q1" s="25" t="s">
        <v>106</v>
      </c>
      <c r="R1" s="25"/>
    </row>
    <row r="2" spans="1:19" ht="25.5" customHeight="1" x14ac:dyDescent="0.25">
      <c r="B2" s="25"/>
      <c r="C2" s="25"/>
      <c r="D2" s="25"/>
      <c r="E2" s="25"/>
      <c r="F2" s="30"/>
      <c r="G2" s="31"/>
      <c r="H2" s="31"/>
      <c r="I2" s="31"/>
      <c r="J2" s="31"/>
      <c r="K2" s="31"/>
      <c r="L2" s="31"/>
      <c r="M2" s="31"/>
      <c r="N2" s="31"/>
      <c r="O2" s="31"/>
      <c r="P2" s="32"/>
      <c r="Q2" s="33" t="s">
        <v>107</v>
      </c>
      <c r="R2" s="34"/>
      <c r="S2" s="35"/>
    </row>
    <row r="3" spans="1:19" ht="25.5" customHeight="1" x14ac:dyDescent="0.25">
      <c r="B3" s="25"/>
      <c r="C3" s="25"/>
      <c r="D3" s="25"/>
      <c r="E3" s="25"/>
      <c r="F3" s="36"/>
      <c r="G3" s="37"/>
      <c r="H3" s="37"/>
      <c r="I3" s="37"/>
      <c r="J3" s="37"/>
      <c r="K3" s="37"/>
      <c r="L3" s="37"/>
      <c r="M3" s="37"/>
      <c r="N3" s="37"/>
      <c r="O3" s="37"/>
      <c r="P3" s="38"/>
      <c r="Q3" s="33" t="s">
        <v>108</v>
      </c>
      <c r="R3" s="34"/>
      <c r="S3" s="39"/>
    </row>
    <row r="4" spans="1:19" ht="31.9" customHeight="1" x14ac:dyDescent="0.25">
      <c r="I4" s="40" t="s">
        <v>96</v>
      </c>
      <c r="J4" s="40"/>
      <c r="K4" s="40"/>
      <c r="L4" s="40"/>
      <c r="M4" s="40"/>
      <c r="N4" s="40"/>
      <c r="O4" s="40"/>
      <c r="P4" s="40"/>
      <c r="Q4" s="40"/>
      <c r="R4" s="40"/>
    </row>
    <row r="6" spans="1:19" ht="42.75" customHeight="1" x14ac:dyDescent="0.25">
      <c r="A6" s="104"/>
      <c r="B6" s="105" t="s">
        <v>0</v>
      </c>
      <c r="C6" s="105" t="s">
        <v>1</v>
      </c>
      <c r="D6" s="105" t="s">
        <v>23</v>
      </c>
      <c r="E6" s="105" t="s">
        <v>3</v>
      </c>
      <c r="F6" s="105" t="s">
        <v>24</v>
      </c>
      <c r="G6" s="105" t="s">
        <v>25</v>
      </c>
      <c r="H6" s="106" t="s">
        <v>26</v>
      </c>
      <c r="I6" s="105" t="s">
        <v>4</v>
      </c>
      <c r="J6" s="107" t="s">
        <v>8</v>
      </c>
      <c r="K6" s="107"/>
      <c r="L6" s="107"/>
      <c r="M6" s="107"/>
      <c r="N6" s="107"/>
      <c r="O6" s="106" t="s">
        <v>27</v>
      </c>
      <c r="P6" s="106"/>
      <c r="Q6" s="106"/>
      <c r="R6" s="106"/>
    </row>
    <row r="7" spans="1:19" ht="42.75" customHeight="1" x14ac:dyDescent="0.25">
      <c r="A7" s="104"/>
      <c r="B7" s="105"/>
      <c r="C7" s="105"/>
      <c r="D7" s="105"/>
      <c r="E7" s="105"/>
      <c r="F7" s="105"/>
      <c r="G7" s="105"/>
      <c r="H7" s="106"/>
      <c r="I7" s="105"/>
      <c r="J7" s="105" t="s">
        <v>28</v>
      </c>
      <c r="K7" s="105"/>
      <c r="L7" s="105" t="s">
        <v>29</v>
      </c>
      <c r="M7" s="105"/>
      <c r="N7" s="105" t="s">
        <v>34</v>
      </c>
      <c r="O7" s="106" t="s">
        <v>13</v>
      </c>
      <c r="P7" s="106" t="s">
        <v>14</v>
      </c>
      <c r="Q7" s="106" t="s">
        <v>15</v>
      </c>
      <c r="R7" s="106" t="s">
        <v>16</v>
      </c>
    </row>
    <row r="8" spans="1:19" ht="56.25" customHeight="1" x14ac:dyDescent="0.25">
      <c r="A8" s="104"/>
      <c r="B8" s="105"/>
      <c r="C8" s="105"/>
      <c r="D8" s="105"/>
      <c r="E8" s="105"/>
      <c r="F8" s="105"/>
      <c r="G8" s="105"/>
      <c r="H8" s="106"/>
      <c r="I8" s="105"/>
      <c r="J8" s="108" t="s">
        <v>30</v>
      </c>
      <c r="K8" s="108" t="s">
        <v>31</v>
      </c>
      <c r="L8" s="108" t="s">
        <v>32</v>
      </c>
      <c r="M8" s="108" t="s">
        <v>33</v>
      </c>
      <c r="N8" s="105"/>
      <c r="O8" s="106"/>
      <c r="P8" s="106"/>
      <c r="Q8" s="106"/>
      <c r="R8" s="106"/>
    </row>
    <row r="9" spans="1:19" ht="88.5" customHeight="1" x14ac:dyDescent="0.25">
      <c r="B9" s="41" t="s">
        <v>36</v>
      </c>
      <c r="C9" s="41" t="s">
        <v>42</v>
      </c>
      <c r="D9" s="42" t="s">
        <v>48</v>
      </c>
      <c r="E9" s="42" t="s">
        <v>51</v>
      </c>
      <c r="F9" s="43" t="s">
        <v>52</v>
      </c>
      <c r="G9" s="44">
        <v>1200</v>
      </c>
      <c r="H9" s="45">
        <v>0</v>
      </c>
      <c r="I9" s="46" t="s">
        <v>59</v>
      </c>
      <c r="J9" s="47">
        <v>55447684575.780998</v>
      </c>
      <c r="K9" s="48"/>
      <c r="L9" s="48"/>
      <c r="M9" s="49">
        <v>13202956400</v>
      </c>
      <c r="N9" s="50">
        <f>+J9+L9-M9</f>
        <v>42244728175.780998</v>
      </c>
      <c r="O9" s="51">
        <v>42244728176</v>
      </c>
      <c r="P9" s="52">
        <f>IFERROR(O9/$N9,0)</f>
        <v>1.0000000000051841</v>
      </c>
      <c r="Q9" s="51">
        <f>42244728176+1</f>
        <v>42244728177</v>
      </c>
      <c r="R9" s="52">
        <f>IFERROR(Q9/$N9,0)</f>
        <v>1.0000000000288558</v>
      </c>
    </row>
    <row r="10" spans="1:19" ht="54" customHeight="1" x14ac:dyDescent="0.25">
      <c r="B10" s="41"/>
      <c r="C10" s="41"/>
      <c r="D10" s="42"/>
      <c r="E10" s="42"/>
      <c r="F10" s="43" t="s">
        <v>53</v>
      </c>
      <c r="G10" s="44">
        <v>27684340424</v>
      </c>
      <c r="H10" s="45">
        <v>0</v>
      </c>
      <c r="I10" s="46"/>
      <c r="J10" s="47">
        <v>27684340424</v>
      </c>
      <c r="K10" s="48"/>
      <c r="L10" s="48"/>
      <c r="M10" s="48"/>
      <c r="N10" s="50">
        <f t="shared" ref="N10:Q30" si="0">+J10+L10-M10</f>
        <v>27684340424</v>
      </c>
      <c r="O10" s="51">
        <v>27684340423</v>
      </c>
      <c r="P10" s="52">
        <f>IFERROR(O10/$N10,0)</f>
        <v>0.99999999996387845</v>
      </c>
      <c r="Q10" s="51">
        <v>27684340423</v>
      </c>
      <c r="R10" s="52">
        <f>IFERROR(Q10/$N10,0)</f>
        <v>0.99999999996387845</v>
      </c>
    </row>
    <row r="11" spans="1:19" ht="74.25" customHeight="1" x14ac:dyDescent="0.25">
      <c r="B11" s="41"/>
      <c r="C11" s="41"/>
      <c r="D11" s="42"/>
      <c r="E11" s="42"/>
      <c r="F11" s="43" t="s">
        <v>54</v>
      </c>
      <c r="G11" s="44">
        <v>220</v>
      </c>
      <c r="H11" s="45">
        <v>0</v>
      </c>
      <c r="I11" s="53" t="s">
        <v>60</v>
      </c>
      <c r="J11" s="47"/>
      <c r="K11" s="48"/>
      <c r="L11" s="48"/>
      <c r="M11" s="48"/>
      <c r="N11" s="50">
        <f t="shared" si="0"/>
        <v>0</v>
      </c>
      <c r="O11" s="51">
        <v>0</v>
      </c>
      <c r="P11" s="52">
        <f t="shared" ref="P11:P15" si="1">IFERROR(O11/$N11,0)</f>
        <v>0</v>
      </c>
      <c r="Q11" s="51">
        <v>0</v>
      </c>
      <c r="R11" s="52">
        <f t="shared" ref="R11:R15" si="2">IFERROR(Q11/$N11,0)</f>
        <v>0</v>
      </c>
    </row>
    <row r="12" spans="1:19" ht="33" customHeight="1" x14ac:dyDescent="0.25">
      <c r="B12" s="41"/>
      <c r="C12" s="41"/>
      <c r="D12" s="42"/>
      <c r="E12" s="42"/>
      <c r="F12" s="43" t="s">
        <v>55</v>
      </c>
      <c r="G12" s="44">
        <v>200</v>
      </c>
      <c r="H12" s="45">
        <v>0</v>
      </c>
      <c r="I12" s="53" t="s">
        <v>61</v>
      </c>
      <c r="J12" s="47"/>
      <c r="K12" s="48"/>
      <c r="L12" s="48"/>
      <c r="M12" s="48"/>
      <c r="N12" s="50">
        <f t="shared" si="0"/>
        <v>0</v>
      </c>
      <c r="O12" s="51">
        <v>0</v>
      </c>
      <c r="P12" s="52">
        <f t="shared" si="1"/>
        <v>0</v>
      </c>
      <c r="Q12" s="51">
        <v>0</v>
      </c>
      <c r="R12" s="52">
        <f t="shared" si="2"/>
        <v>0</v>
      </c>
    </row>
    <row r="13" spans="1:19" ht="80.25" customHeight="1" x14ac:dyDescent="0.25">
      <c r="B13" s="41"/>
      <c r="C13" s="41"/>
      <c r="D13" s="42"/>
      <c r="E13" s="42"/>
      <c r="F13" s="43" t="s">
        <v>56</v>
      </c>
      <c r="G13" s="44">
        <v>5</v>
      </c>
      <c r="H13" s="45">
        <v>0</v>
      </c>
      <c r="I13" s="53" t="s">
        <v>62</v>
      </c>
      <c r="J13" s="47"/>
      <c r="K13" s="48"/>
      <c r="L13" s="48"/>
      <c r="M13" s="48"/>
      <c r="N13" s="50">
        <f t="shared" si="0"/>
        <v>0</v>
      </c>
      <c r="O13" s="51">
        <v>0</v>
      </c>
      <c r="P13" s="52">
        <f t="shared" si="1"/>
        <v>0</v>
      </c>
      <c r="Q13" s="51">
        <v>0</v>
      </c>
      <c r="R13" s="52">
        <f t="shared" si="2"/>
        <v>0</v>
      </c>
    </row>
    <row r="14" spans="1:19" ht="69.75" customHeight="1" x14ac:dyDescent="0.25">
      <c r="B14" s="41"/>
      <c r="C14" s="41"/>
      <c r="D14" s="42"/>
      <c r="E14" s="42"/>
      <c r="F14" s="43" t="s">
        <v>57</v>
      </c>
      <c r="G14" s="44">
        <v>259</v>
      </c>
      <c r="H14" s="45">
        <v>0</v>
      </c>
      <c r="I14" s="53" t="s">
        <v>63</v>
      </c>
      <c r="J14" s="47"/>
      <c r="K14" s="48"/>
      <c r="L14" s="48"/>
      <c r="M14" s="48"/>
      <c r="N14" s="50">
        <f t="shared" si="0"/>
        <v>0</v>
      </c>
      <c r="O14" s="51">
        <v>0</v>
      </c>
      <c r="P14" s="52">
        <f t="shared" si="1"/>
        <v>0</v>
      </c>
      <c r="Q14" s="51">
        <v>0</v>
      </c>
      <c r="R14" s="52">
        <f t="shared" si="2"/>
        <v>0</v>
      </c>
    </row>
    <row r="15" spans="1:19" ht="71.25" customHeight="1" x14ac:dyDescent="0.25">
      <c r="B15" s="41"/>
      <c r="C15" s="41"/>
      <c r="D15" s="42"/>
      <c r="E15" s="42"/>
      <c r="F15" s="43" t="s">
        <v>58</v>
      </c>
      <c r="G15" s="54">
        <v>0.7</v>
      </c>
      <c r="H15" s="45">
        <v>0</v>
      </c>
      <c r="I15" s="53" t="s">
        <v>64</v>
      </c>
      <c r="J15" s="47">
        <v>181079464653.21899</v>
      </c>
      <c r="K15" s="48"/>
      <c r="L15" s="48"/>
      <c r="M15" s="55">
        <v>28856032</v>
      </c>
      <c r="N15" s="50">
        <f t="shared" si="0"/>
        <v>181050608621.21899</v>
      </c>
      <c r="O15" s="56">
        <f>+N15-1</f>
        <v>181050608620.21899</v>
      </c>
      <c r="P15" s="52">
        <f t="shared" si="1"/>
        <v>0.99999999999447664</v>
      </c>
      <c r="Q15" s="56">
        <f>+O15</f>
        <v>181050608620.21899</v>
      </c>
      <c r="R15" s="52">
        <f t="shared" si="2"/>
        <v>0.99999999999447664</v>
      </c>
    </row>
    <row r="16" spans="1:19" ht="94.5" customHeight="1" x14ac:dyDescent="0.25">
      <c r="B16" s="41"/>
      <c r="C16" s="41"/>
      <c r="D16" s="42" t="s">
        <v>49</v>
      </c>
      <c r="E16" s="41" t="s">
        <v>109</v>
      </c>
      <c r="F16" s="53" t="s">
        <v>67</v>
      </c>
      <c r="G16" s="57">
        <v>50</v>
      </c>
      <c r="H16" s="45">
        <v>0</v>
      </c>
      <c r="I16" s="53" t="s">
        <v>65</v>
      </c>
      <c r="J16" s="51">
        <v>36000000000</v>
      </c>
      <c r="K16" s="48"/>
      <c r="L16" s="48"/>
      <c r="M16" s="49"/>
      <c r="N16" s="50">
        <f t="shared" si="0"/>
        <v>36000000000</v>
      </c>
      <c r="O16" s="51">
        <f>36000000000-88987262</f>
        <v>35911012738</v>
      </c>
      <c r="P16" s="52">
        <f t="shared" ref="P16:P25" si="3">IFERROR(O16/$J16,0)</f>
        <v>0.99752813161111109</v>
      </c>
      <c r="Q16" s="51">
        <v>35911012738</v>
      </c>
      <c r="R16" s="52">
        <f t="shared" ref="R16:R25" si="4">IFERROR(Q16/$J16,0)</f>
        <v>0.99752813161111109</v>
      </c>
    </row>
    <row r="17" spans="2:18" ht="99" x14ac:dyDescent="0.25">
      <c r="B17" s="41"/>
      <c r="C17" s="41"/>
      <c r="D17" s="42"/>
      <c r="E17" s="41"/>
      <c r="F17" s="58" t="s">
        <v>68</v>
      </c>
      <c r="G17" s="59">
        <v>3286</v>
      </c>
      <c r="H17" s="45">
        <v>0</v>
      </c>
      <c r="I17" s="53" t="s">
        <v>66</v>
      </c>
      <c r="J17" s="51">
        <v>24000000000</v>
      </c>
      <c r="K17" s="48"/>
      <c r="L17" s="48"/>
      <c r="M17" s="48"/>
      <c r="N17" s="50">
        <f t="shared" si="0"/>
        <v>24000000000</v>
      </c>
      <c r="O17" s="51">
        <v>24000000000</v>
      </c>
      <c r="P17" s="52">
        <f t="shared" si="3"/>
        <v>1</v>
      </c>
      <c r="Q17" s="51">
        <v>24000000000</v>
      </c>
      <c r="R17" s="52">
        <f t="shared" si="4"/>
        <v>1</v>
      </c>
    </row>
    <row r="18" spans="2:18" ht="73.5" customHeight="1" x14ac:dyDescent="0.25">
      <c r="B18" s="41"/>
      <c r="C18" s="41"/>
      <c r="D18" s="60" t="s">
        <v>50</v>
      </c>
      <c r="E18" s="61" t="s">
        <v>110</v>
      </c>
      <c r="F18" s="53" t="s">
        <v>71</v>
      </c>
      <c r="G18" s="62">
        <v>120</v>
      </c>
      <c r="H18" s="45">
        <v>0</v>
      </c>
      <c r="I18" s="53" t="s">
        <v>69</v>
      </c>
      <c r="J18" s="51">
        <v>575000000</v>
      </c>
      <c r="K18" s="48"/>
      <c r="L18" s="49">
        <v>13202956400</v>
      </c>
      <c r="M18" s="48"/>
      <c r="N18" s="50">
        <f t="shared" si="0"/>
        <v>13777956400</v>
      </c>
      <c r="O18" s="51">
        <v>13777956400</v>
      </c>
      <c r="P18" s="52">
        <f>IFERROR(O18/$N18,0)</f>
        <v>1</v>
      </c>
      <c r="Q18" s="63">
        <v>13777956400</v>
      </c>
      <c r="R18" s="52">
        <f>IFERROR(Q18/$N18,0)</f>
        <v>1</v>
      </c>
    </row>
    <row r="19" spans="2:18" ht="114" customHeight="1" x14ac:dyDescent="0.25">
      <c r="B19" s="64" t="s">
        <v>37</v>
      </c>
      <c r="C19" s="65" t="s">
        <v>43</v>
      </c>
      <c r="D19" s="60" t="s">
        <v>72</v>
      </c>
      <c r="E19" s="66" t="s">
        <v>111</v>
      </c>
      <c r="F19" s="67"/>
      <c r="G19" s="62"/>
      <c r="H19" s="62"/>
      <c r="I19" s="53" t="s">
        <v>70</v>
      </c>
      <c r="J19" s="51">
        <v>4615000000</v>
      </c>
      <c r="K19" s="48"/>
      <c r="L19" s="48"/>
      <c r="M19" s="48"/>
      <c r="N19" s="50">
        <f t="shared" si="0"/>
        <v>4615000000</v>
      </c>
      <c r="O19" s="51">
        <v>4615000000</v>
      </c>
      <c r="P19" s="52">
        <f>IFERROR(O19/$N19,0)</f>
        <v>1</v>
      </c>
      <c r="Q19" s="51">
        <v>4615000000</v>
      </c>
      <c r="R19" s="52">
        <f t="shared" si="4"/>
        <v>1</v>
      </c>
    </row>
    <row r="20" spans="2:18" ht="145.5" customHeight="1" x14ac:dyDescent="0.25">
      <c r="B20" s="68" t="s">
        <v>38</v>
      </c>
      <c r="C20" s="69" t="s">
        <v>44</v>
      </c>
      <c r="D20" s="70" t="s">
        <v>73</v>
      </c>
      <c r="E20" s="71" t="s">
        <v>112</v>
      </c>
      <c r="F20" s="72"/>
      <c r="G20" s="73"/>
      <c r="H20" s="73"/>
      <c r="I20" s="53" t="s">
        <v>70</v>
      </c>
      <c r="J20" s="74">
        <v>4393949519</v>
      </c>
      <c r="K20" s="48"/>
      <c r="L20" s="48"/>
      <c r="M20" s="48"/>
      <c r="N20" s="50">
        <f t="shared" si="0"/>
        <v>4393949519</v>
      </c>
      <c r="O20" s="50">
        <v>4393949519</v>
      </c>
      <c r="P20" s="52">
        <f t="shared" si="3"/>
        <v>1</v>
      </c>
      <c r="Q20" s="47">
        <f t="shared" si="0"/>
        <v>4393949518</v>
      </c>
      <c r="R20" s="52">
        <f t="shared" si="4"/>
        <v>0.99999999977241427</v>
      </c>
    </row>
    <row r="21" spans="2:18" ht="150.75" customHeight="1" x14ac:dyDescent="0.25">
      <c r="B21" s="41" t="s">
        <v>39</v>
      </c>
      <c r="C21" s="75" t="s">
        <v>45</v>
      </c>
      <c r="D21" s="42" t="s">
        <v>74</v>
      </c>
      <c r="E21" s="41" t="s">
        <v>113</v>
      </c>
      <c r="F21" s="58" t="s">
        <v>79</v>
      </c>
      <c r="G21" s="59">
        <v>0</v>
      </c>
      <c r="H21" s="62"/>
      <c r="I21" s="53" t="s">
        <v>75</v>
      </c>
      <c r="J21" s="74">
        <v>2000000000</v>
      </c>
      <c r="K21" s="48"/>
      <c r="L21" s="48"/>
      <c r="M21" s="48"/>
      <c r="N21" s="50">
        <f t="shared" si="0"/>
        <v>2000000000</v>
      </c>
      <c r="O21" s="51">
        <v>2000000000</v>
      </c>
      <c r="P21" s="52">
        <f t="shared" si="3"/>
        <v>1</v>
      </c>
      <c r="Q21" s="51">
        <v>2000000000</v>
      </c>
      <c r="R21" s="52">
        <f t="shared" si="4"/>
        <v>1</v>
      </c>
    </row>
    <row r="22" spans="2:18" ht="115.5" x14ac:dyDescent="0.25">
      <c r="B22" s="41"/>
      <c r="C22" s="75"/>
      <c r="D22" s="42"/>
      <c r="E22" s="41"/>
      <c r="F22" s="58" t="s">
        <v>80</v>
      </c>
      <c r="G22" s="59">
        <v>1</v>
      </c>
      <c r="H22" s="62"/>
      <c r="I22" s="53" t="s">
        <v>76</v>
      </c>
      <c r="J22" s="74"/>
      <c r="K22" s="48"/>
      <c r="L22" s="48"/>
      <c r="M22" s="48"/>
      <c r="N22" s="50">
        <f t="shared" si="0"/>
        <v>0</v>
      </c>
      <c r="O22" s="51">
        <v>0</v>
      </c>
      <c r="P22" s="52">
        <f t="shared" si="3"/>
        <v>0</v>
      </c>
      <c r="Q22" s="51">
        <v>0</v>
      </c>
      <c r="R22" s="52">
        <f t="shared" si="4"/>
        <v>0</v>
      </c>
    </row>
    <row r="23" spans="2:18" ht="111" customHeight="1" x14ac:dyDescent="0.25">
      <c r="B23" s="41"/>
      <c r="C23" s="75"/>
      <c r="D23" s="42"/>
      <c r="E23" s="41"/>
      <c r="F23" s="58"/>
      <c r="G23" s="59"/>
      <c r="H23" s="62"/>
      <c r="I23" s="53" t="s">
        <v>77</v>
      </c>
      <c r="J23" s="74">
        <v>45734855</v>
      </c>
      <c r="K23" s="48"/>
      <c r="L23" s="48"/>
      <c r="M23" s="49">
        <v>0</v>
      </c>
      <c r="N23" s="50">
        <f t="shared" si="0"/>
        <v>45734855</v>
      </c>
      <c r="O23" s="51">
        <f>45734855-1000000</f>
        <v>44734855</v>
      </c>
      <c r="P23" s="52">
        <f t="shared" si="3"/>
        <v>0.97813483829783654</v>
      </c>
      <c r="Q23" s="51">
        <v>44734855</v>
      </c>
      <c r="R23" s="52">
        <f t="shared" si="4"/>
        <v>0.97813483829783654</v>
      </c>
    </row>
    <row r="24" spans="2:18" ht="119.25" customHeight="1" x14ac:dyDescent="0.25">
      <c r="B24" s="41"/>
      <c r="C24" s="75"/>
      <c r="D24" s="42"/>
      <c r="E24" s="41"/>
      <c r="F24" s="58" t="s">
        <v>81</v>
      </c>
      <c r="G24" s="76">
        <f>7+17</f>
        <v>24</v>
      </c>
      <c r="H24" s="62"/>
      <c r="I24" s="53" t="s">
        <v>78</v>
      </c>
      <c r="J24" s="74"/>
      <c r="K24" s="48"/>
      <c r="L24" s="48"/>
      <c r="M24" s="48"/>
      <c r="N24" s="50">
        <f t="shared" si="0"/>
        <v>0</v>
      </c>
      <c r="O24" s="51">
        <v>0</v>
      </c>
      <c r="P24" s="52">
        <f t="shared" si="3"/>
        <v>0</v>
      </c>
      <c r="Q24" s="51">
        <v>0</v>
      </c>
      <c r="R24" s="52">
        <f t="shared" si="4"/>
        <v>0</v>
      </c>
    </row>
    <row r="25" spans="2:18" ht="115.5" x14ac:dyDescent="0.25">
      <c r="B25" s="41"/>
      <c r="C25" s="75"/>
      <c r="D25" s="42"/>
      <c r="E25" s="41"/>
      <c r="F25" s="67"/>
      <c r="G25" s="76"/>
      <c r="H25" s="62"/>
      <c r="I25" s="53" t="s">
        <v>97</v>
      </c>
      <c r="J25" s="74">
        <v>1245000000</v>
      </c>
      <c r="K25" s="48"/>
      <c r="L25" s="48"/>
      <c r="M25" s="55">
        <v>15000000</v>
      </c>
      <c r="N25" s="50">
        <f t="shared" si="0"/>
        <v>1230000000</v>
      </c>
      <c r="O25" s="51">
        <v>1230000000</v>
      </c>
      <c r="P25" s="52">
        <f t="shared" si="3"/>
        <v>0.98795180722891562</v>
      </c>
      <c r="Q25" s="51">
        <v>1230000000</v>
      </c>
      <c r="R25" s="52">
        <f t="shared" si="4"/>
        <v>0.98795180722891562</v>
      </c>
    </row>
    <row r="26" spans="2:18" ht="142.5" customHeight="1" x14ac:dyDescent="0.25">
      <c r="B26" s="41" t="s">
        <v>40</v>
      </c>
      <c r="C26" s="75" t="s">
        <v>46</v>
      </c>
      <c r="D26" s="42" t="s">
        <v>82</v>
      </c>
      <c r="E26" s="41" t="s">
        <v>114</v>
      </c>
      <c r="F26" s="58" t="s">
        <v>88</v>
      </c>
      <c r="G26" s="77">
        <v>800</v>
      </c>
      <c r="H26" s="45">
        <v>9</v>
      </c>
      <c r="I26" s="58" t="s">
        <v>83</v>
      </c>
      <c r="J26" s="51">
        <f>610000000+370000000</f>
        <v>980000000</v>
      </c>
      <c r="K26" s="48"/>
      <c r="L26" s="51">
        <v>0</v>
      </c>
      <c r="M26" s="49">
        <v>112404983</v>
      </c>
      <c r="N26" s="50">
        <f t="shared" si="0"/>
        <v>867595017</v>
      </c>
      <c r="O26" s="78">
        <v>793419377</v>
      </c>
      <c r="P26" s="52">
        <f>IFERROR(O26/$N26,0)</f>
        <v>0.9145043037977707</v>
      </c>
      <c r="Q26" s="51">
        <v>793419377.24000001</v>
      </c>
      <c r="R26" s="52">
        <f>IFERROR(Q26/$N26,0)</f>
        <v>0.91450430407439742</v>
      </c>
    </row>
    <row r="27" spans="2:18" ht="87.75" customHeight="1" x14ac:dyDescent="0.25">
      <c r="B27" s="41"/>
      <c r="C27" s="75"/>
      <c r="D27" s="42"/>
      <c r="E27" s="41"/>
      <c r="F27" s="58" t="s">
        <v>89</v>
      </c>
      <c r="G27" s="79">
        <v>37</v>
      </c>
      <c r="H27" s="45">
        <v>37</v>
      </c>
      <c r="I27" s="58" t="s">
        <v>84</v>
      </c>
      <c r="J27" s="51">
        <f>7013896729+30000000</f>
        <v>7043896729</v>
      </c>
      <c r="K27" s="48"/>
      <c r="L27" s="51">
        <v>0</v>
      </c>
      <c r="M27" s="49">
        <v>391823017</v>
      </c>
      <c r="N27" s="50">
        <f t="shared" si="0"/>
        <v>6652073712</v>
      </c>
      <c r="O27" s="78">
        <v>6631498712</v>
      </c>
      <c r="P27" s="52">
        <f t="shared" ref="P27:P30" si="5">IFERROR(O27/$N27,0)</f>
        <v>0.99690697955392715</v>
      </c>
      <c r="Q27" s="51">
        <v>6631498712</v>
      </c>
      <c r="R27" s="52">
        <f>IFERROR(Q27/$N27,0)</f>
        <v>0.99690697955392715</v>
      </c>
    </row>
    <row r="28" spans="2:18" ht="60" customHeight="1" x14ac:dyDescent="0.25">
      <c r="B28" s="41"/>
      <c r="C28" s="75"/>
      <c r="D28" s="42"/>
      <c r="E28" s="41"/>
      <c r="F28" s="58" t="s">
        <v>90</v>
      </c>
      <c r="G28" s="79">
        <v>1</v>
      </c>
      <c r="H28" s="45">
        <v>0</v>
      </c>
      <c r="I28" s="80" t="s">
        <v>85</v>
      </c>
      <c r="J28" s="51">
        <f>200000000+55000000</f>
        <v>255000000</v>
      </c>
      <c r="K28" s="48"/>
      <c r="L28" s="51">
        <v>0</v>
      </c>
      <c r="M28" s="49">
        <v>58169000</v>
      </c>
      <c r="N28" s="50">
        <f t="shared" si="0"/>
        <v>196831000</v>
      </c>
      <c r="O28" s="78">
        <v>196831000</v>
      </c>
      <c r="P28" s="52">
        <f>IFERROR(O28/$N28,0)</f>
        <v>1</v>
      </c>
      <c r="Q28" s="51">
        <v>196831000</v>
      </c>
      <c r="R28" s="52">
        <f>IFERROR(Q28/$O28,0)</f>
        <v>1</v>
      </c>
    </row>
    <row r="29" spans="2:18" ht="60" customHeight="1" x14ac:dyDescent="0.25">
      <c r="B29" s="41"/>
      <c r="C29" s="75"/>
      <c r="D29" s="42"/>
      <c r="E29" s="41"/>
      <c r="F29" s="58" t="s">
        <v>91</v>
      </c>
      <c r="G29" s="79">
        <v>3500</v>
      </c>
      <c r="H29" s="45">
        <v>986</v>
      </c>
      <c r="I29" s="58" t="s">
        <v>86</v>
      </c>
      <c r="J29" s="51">
        <f>450000000</f>
        <v>450000000</v>
      </c>
      <c r="K29" s="48"/>
      <c r="L29" s="51">
        <f>5000000</f>
        <v>5000000</v>
      </c>
      <c r="M29" s="48"/>
      <c r="N29" s="50">
        <f t="shared" si="0"/>
        <v>455000000</v>
      </c>
      <c r="O29" s="78">
        <v>455000000</v>
      </c>
      <c r="P29" s="52">
        <f t="shared" si="5"/>
        <v>1</v>
      </c>
      <c r="Q29" s="51">
        <v>455000000</v>
      </c>
      <c r="R29" s="52">
        <f>IFERROR(Q29/$N29,0)</f>
        <v>1</v>
      </c>
    </row>
    <row r="30" spans="2:18" ht="60" customHeight="1" x14ac:dyDescent="0.25">
      <c r="B30" s="41"/>
      <c r="C30" s="75"/>
      <c r="D30" s="42"/>
      <c r="E30" s="41"/>
      <c r="F30" s="58"/>
      <c r="G30" s="81"/>
      <c r="H30" s="62"/>
      <c r="I30" s="53" t="s">
        <v>87</v>
      </c>
      <c r="J30" s="51">
        <v>0</v>
      </c>
      <c r="K30" s="48"/>
      <c r="L30" s="51">
        <f>540000000+119000000+438397000+517401000</f>
        <v>1614798000</v>
      </c>
      <c r="M30" s="48"/>
      <c r="N30" s="50">
        <f t="shared" si="0"/>
        <v>1614798000</v>
      </c>
      <c r="O30" s="82">
        <v>1614798000.24</v>
      </c>
      <c r="P30" s="52">
        <f t="shared" si="5"/>
        <v>1.0000000001486253</v>
      </c>
      <c r="Q30" s="51">
        <v>1614798000.24</v>
      </c>
      <c r="R30" s="52">
        <f>IFERROR(Q30/$N30,0)</f>
        <v>1.0000000001486253</v>
      </c>
    </row>
    <row r="31" spans="2:18" ht="80.25" customHeight="1" x14ac:dyDescent="0.25">
      <c r="B31" s="109" t="s">
        <v>41</v>
      </c>
      <c r="C31" s="83" t="s">
        <v>47</v>
      </c>
      <c r="D31" s="84" t="s">
        <v>92</v>
      </c>
      <c r="E31" s="85" t="s">
        <v>115</v>
      </c>
      <c r="F31" s="53" t="s">
        <v>101</v>
      </c>
      <c r="G31" s="77">
        <v>96</v>
      </c>
      <c r="H31" s="86"/>
      <c r="I31" s="53" t="s">
        <v>93</v>
      </c>
      <c r="J31" s="74">
        <v>0</v>
      </c>
      <c r="K31" s="49">
        <v>208000000</v>
      </c>
      <c r="L31" s="48"/>
      <c r="M31" s="48"/>
      <c r="N31" s="50">
        <f>+J31+L31-M31+K31</f>
        <v>208000000</v>
      </c>
      <c r="O31" s="56">
        <v>200621313</v>
      </c>
      <c r="P31" s="52">
        <f>IFERROR(O31/$N31,0)</f>
        <v>0.96452554326923079</v>
      </c>
      <c r="Q31" s="56">
        <f>+O31</f>
        <v>200621313</v>
      </c>
      <c r="R31" s="52">
        <f>IFERROR(Q31/$N31,0)</f>
        <v>0.96452554326923079</v>
      </c>
    </row>
    <row r="32" spans="2:18" ht="80.25" customHeight="1" x14ac:dyDescent="0.25">
      <c r="B32" s="110"/>
      <c r="C32" s="87"/>
      <c r="D32" s="88"/>
      <c r="E32" s="89"/>
      <c r="F32" s="53" t="s">
        <v>102</v>
      </c>
      <c r="G32" s="77">
        <v>10</v>
      </c>
      <c r="H32" s="86">
        <v>1</v>
      </c>
      <c r="I32" s="53" t="s">
        <v>98</v>
      </c>
      <c r="J32" s="74">
        <v>405000000</v>
      </c>
      <c r="K32" s="49">
        <v>395400000</v>
      </c>
      <c r="L32" s="48"/>
      <c r="M32" s="48"/>
      <c r="N32" s="50">
        <f>+J32+L32-M32+K32</f>
        <v>800400000</v>
      </c>
      <c r="O32" s="56">
        <v>800400000</v>
      </c>
      <c r="P32" s="52">
        <f t="shared" ref="P32:P36" si="6">IFERROR(O32/$N32,0)</f>
        <v>1</v>
      </c>
      <c r="Q32" s="51">
        <v>800400000</v>
      </c>
      <c r="R32" s="52">
        <f t="shared" ref="R32:R36" si="7">IFERROR(Q32/$N32,0)</f>
        <v>1</v>
      </c>
    </row>
    <row r="33" spans="2:20" ht="80.25" customHeight="1" x14ac:dyDescent="0.25">
      <c r="B33" s="110"/>
      <c r="C33" s="87"/>
      <c r="D33" s="88"/>
      <c r="E33" s="89"/>
      <c r="F33" s="53" t="s">
        <v>102</v>
      </c>
      <c r="G33" s="77">
        <v>10</v>
      </c>
      <c r="H33" s="86"/>
      <c r="I33" s="53" t="s">
        <v>99</v>
      </c>
      <c r="J33" s="74">
        <v>560000000</v>
      </c>
      <c r="K33" s="49"/>
      <c r="L33" s="48"/>
      <c r="N33" s="50">
        <f>+J33+L33-M33+K33</f>
        <v>560000000</v>
      </c>
      <c r="O33" s="56">
        <v>539000000</v>
      </c>
      <c r="P33" s="52">
        <f t="shared" si="6"/>
        <v>0.96250000000000002</v>
      </c>
      <c r="Q33" s="51">
        <v>539000000</v>
      </c>
      <c r="R33" s="52">
        <f t="shared" si="7"/>
        <v>0.96250000000000002</v>
      </c>
    </row>
    <row r="34" spans="2:20" ht="101.25" customHeight="1" x14ac:dyDescent="0.25">
      <c r="B34" s="110"/>
      <c r="C34" s="87"/>
      <c r="D34" s="88"/>
      <c r="E34" s="89"/>
      <c r="F34" s="53" t="s">
        <v>95</v>
      </c>
      <c r="G34" s="86">
        <v>1</v>
      </c>
      <c r="H34" s="86">
        <v>0</v>
      </c>
      <c r="I34" s="53" t="s">
        <v>94</v>
      </c>
      <c r="J34" s="90">
        <v>7873399822.4499998</v>
      </c>
      <c r="K34" s="49">
        <v>28563099.550000001</v>
      </c>
      <c r="L34" s="48"/>
      <c r="M34" s="55">
        <v>100492505</v>
      </c>
      <c r="N34" s="50">
        <f t="shared" ref="N34:N36" si="8">+J34+L34-M34+K34</f>
        <v>7801470417</v>
      </c>
      <c r="O34" s="50">
        <v>7799402205.9799995</v>
      </c>
      <c r="P34" s="52">
        <f t="shared" si="6"/>
        <v>0.99973489471734789</v>
      </c>
      <c r="Q34" s="47">
        <v>7799402205.9799995</v>
      </c>
      <c r="R34" s="52">
        <f t="shared" si="7"/>
        <v>0.99973489471734789</v>
      </c>
    </row>
    <row r="35" spans="2:20" ht="69.75" customHeight="1" x14ac:dyDescent="0.25">
      <c r="B35" s="110"/>
      <c r="C35" s="87"/>
      <c r="D35" s="88"/>
      <c r="E35" s="89"/>
      <c r="F35" s="58" t="s">
        <v>104</v>
      </c>
      <c r="G35" s="86">
        <v>0.6</v>
      </c>
      <c r="H35" s="86"/>
      <c r="I35" s="57" t="s">
        <v>103</v>
      </c>
      <c r="J35" s="74">
        <v>305711000</v>
      </c>
      <c r="K35" s="48"/>
      <c r="L35" s="48"/>
      <c r="M35" s="48"/>
      <c r="N35" s="50">
        <f t="shared" si="8"/>
        <v>305711000</v>
      </c>
      <c r="O35" s="51">
        <v>305711000</v>
      </c>
      <c r="P35" s="52">
        <f t="shared" si="6"/>
        <v>1</v>
      </c>
      <c r="Q35" s="51">
        <v>305711000</v>
      </c>
      <c r="R35" s="52">
        <f t="shared" si="7"/>
        <v>1</v>
      </c>
    </row>
    <row r="36" spans="2:20" ht="84.75" customHeight="1" x14ac:dyDescent="0.25">
      <c r="B36" s="111"/>
      <c r="C36" s="91"/>
      <c r="D36" s="92"/>
      <c r="E36" s="93"/>
      <c r="F36" s="58" t="s">
        <v>105</v>
      </c>
      <c r="G36" s="86">
        <v>0.7</v>
      </c>
      <c r="H36" s="86">
        <v>0</v>
      </c>
      <c r="I36" s="53" t="s">
        <v>100</v>
      </c>
      <c r="J36" s="74">
        <v>395400750</v>
      </c>
      <c r="K36" s="48"/>
      <c r="L36" s="48"/>
      <c r="M36" s="48"/>
      <c r="N36" s="50">
        <f t="shared" si="8"/>
        <v>395400750</v>
      </c>
      <c r="O36" s="51">
        <v>395400750</v>
      </c>
      <c r="P36" s="52">
        <f t="shared" si="6"/>
        <v>1</v>
      </c>
      <c r="Q36" s="51">
        <v>395400750</v>
      </c>
      <c r="R36" s="52">
        <f t="shared" si="7"/>
        <v>1</v>
      </c>
    </row>
    <row r="37" spans="2:20" x14ac:dyDescent="0.25">
      <c r="B37" s="48"/>
      <c r="C37" s="94"/>
      <c r="D37" s="48"/>
      <c r="E37" s="48"/>
      <c r="F37" s="48"/>
      <c r="G37" s="48"/>
      <c r="H37" s="48"/>
      <c r="I37" s="95" t="s">
        <v>17</v>
      </c>
      <c r="J37" s="96">
        <f>+SUM(J9:J36)</f>
        <v>355354582328.45001</v>
      </c>
      <c r="K37" s="96">
        <f>+SUM(K9:K36)</f>
        <v>631963099.54999995</v>
      </c>
      <c r="L37" s="96">
        <f>+SUM(L9:L36)</f>
        <v>14822754400</v>
      </c>
      <c r="M37" s="96">
        <f>+SUM(M9:M36)</f>
        <v>13909701937</v>
      </c>
      <c r="N37" s="97">
        <f>SUM(N9:N36)</f>
        <v>356899597891</v>
      </c>
      <c r="O37" s="97">
        <f>+SUM(O9:O36)</f>
        <v>356684413089.43896</v>
      </c>
      <c r="P37" s="98">
        <f>IFERROR(O37/$N37,0)</f>
        <v>0.99939707188567151</v>
      </c>
      <c r="Q37" s="96">
        <f>+SUM(Q9:Q36)</f>
        <v>356684413089.67896</v>
      </c>
      <c r="R37" s="98">
        <f>IFERROR(Q37/$N37,0)</f>
        <v>0.99939707188634386</v>
      </c>
    </row>
    <row r="38" spans="2:20" hidden="1" x14ac:dyDescent="0.25">
      <c r="C38" s="94"/>
    </row>
    <row r="39" spans="2:20" hidden="1" x14ac:dyDescent="0.25">
      <c r="C39" s="94"/>
    </row>
    <row r="40" spans="2:20" ht="15" customHeight="1" x14ac:dyDescent="0.3">
      <c r="B40" s="99" t="s">
        <v>35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2" spans="2:20" x14ac:dyDescent="0.3">
      <c r="M42" s="100"/>
      <c r="N42" s="101"/>
      <c r="O42" s="101"/>
      <c r="P42" s="100"/>
      <c r="Q42" s="101"/>
      <c r="R42" s="100"/>
      <c r="S42" s="100"/>
      <c r="T42" s="100"/>
    </row>
    <row r="43" spans="2:20" x14ac:dyDescent="0.25">
      <c r="M43" s="100"/>
      <c r="N43" s="100"/>
      <c r="O43" s="100"/>
      <c r="P43" s="100"/>
      <c r="Q43" s="100"/>
      <c r="R43" s="100"/>
      <c r="S43" s="100"/>
      <c r="T43" s="100"/>
    </row>
    <row r="44" spans="2:20" x14ac:dyDescent="0.25">
      <c r="M44" s="100"/>
      <c r="N44" s="100"/>
      <c r="O44" s="100"/>
      <c r="P44" s="100"/>
      <c r="Q44" s="100"/>
      <c r="R44" s="100"/>
      <c r="S44" s="100"/>
      <c r="T44" s="100"/>
    </row>
    <row r="45" spans="2:20" x14ac:dyDescent="0.25">
      <c r="M45" s="100"/>
      <c r="N45" s="102"/>
      <c r="O45" s="102"/>
      <c r="P45" s="102"/>
      <c r="Q45" s="102"/>
      <c r="R45" s="102"/>
      <c r="S45" s="100"/>
      <c r="T45" s="100"/>
    </row>
    <row r="46" spans="2:20" x14ac:dyDescent="0.25">
      <c r="M46" s="100"/>
      <c r="N46" s="100"/>
      <c r="O46" s="100"/>
      <c r="P46" s="100"/>
      <c r="Q46" s="100"/>
      <c r="R46" s="100"/>
      <c r="S46" s="100"/>
      <c r="T46" s="100"/>
    </row>
    <row r="47" spans="2:20" x14ac:dyDescent="0.25">
      <c r="M47" s="100"/>
      <c r="N47" s="100"/>
      <c r="O47" s="100"/>
      <c r="P47" s="100"/>
      <c r="Q47" s="100"/>
      <c r="R47" s="100"/>
      <c r="S47" s="100"/>
      <c r="T47" s="100"/>
    </row>
    <row r="48" spans="2:20" x14ac:dyDescent="0.25">
      <c r="M48" s="100"/>
      <c r="N48" s="100"/>
      <c r="O48" s="100"/>
      <c r="P48" s="100"/>
      <c r="Q48" s="100"/>
      <c r="R48" s="100"/>
      <c r="S48" s="100"/>
      <c r="T48" s="100"/>
    </row>
    <row r="49" spans="13:20" x14ac:dyDescent="0.25">
      <c r="M49" s="100"/>
      <c r="N49" s="100"/>
      <c r="O49" s="100"/>
      <c r="P49" s="100"/>
      <c r="Q49" s="100"/>
      <c r="R49" s="100"/>
      <c r="S49" s="100"/>
      <c r="T49" s="100"/>
    </row>
    <row r="50" spans="13:20" x14ac:dyDescent="0.25">
      <c r="M50" s="100"/>
      <c r="N50" s="100"/>
      <c r="O50" s="100"/>
      <c r="P50" s="100"/>
      <c r="Q50" s="100"/>
      <c r="R50" s="100"/>
      <c r="S50" s="100"/>
      <c r="T50" s="100"/>
    </row>
    <row r="51" spans="13:20" x14ac:dyDescent="0.25">
      <c r="M51" s="100"/>
      <c r="N51" s="100"/>
      <c r="O51" s="100"/>
      <c r="P51" s="100"/>
      <c r="Q51" s="100"/>
      <c r="R51" s="100"/>
      <c r="S51" s="100"/>
      <c r="T51" s="100"/>
    </row>
    <row r="52" spans="13:20" x14ac:dyDescent="0.25">
      <c r="M52" s="100"/>
      <c r="N52" s="100"/>
      <c r="O52" s="100"/>
      <c r="P52" s="100"/>
      <c r="Q52" s="100"/>
      <c r="R52" s="100"/>
      <c r="S52" s="100"/>
      <c r="T52" s="100"/>
    </row>
    <row r="53" spans="13:20" x14ac:dyDescent="0.25">
      <c r="M53" s="100"/>
      <c r="N53" s="100"/>
      <c r="O53" s="100"/>
      <c r="P53" s="100"/>
      <c r="Q53" s="100"/>
      <c r="R53" s="100"/>
      <c r="S53" s="100"/>
      <c r="T53" s="100"/>
    </row>
    <row r="54" spans="13:20" x14ac:dyDescent="0.25">
      <c r="M54" s="100"/>
      <c r="N54" s="100"/>
      <c r="O54" s="100"/>
      <c r="P54" s="100"/>
      <c r="Q54" s="100"/>
      <c r="R54" s="100"/>
      <c r="S54" s="100"/>
      <c r="T54" s="100"/>
    </row>
    <row r="55" spans="13:20" x14ac:dyDescent="0.25">
      <c r="M55" s="100"/>
      <c r="N55" s="100"/>
      <c r="O55" s="103"/>
      <c r="P55" s="100"/>
      <c r="Q55" s="100"/>
      <c r="R55" s="100"/>
      <c r="S55" s="100"/>
      <c r="T55" s="100"/>
    </row>
  </sheetData>
  <mergeCells count="43">
    <mergeCell ref="R7:R8"/>
    <mergeCell ref="F1:P3"/>
    <mergeCell ref="B40:M40"/>
    <mergeCell ref="G6:G8"/>
    <mergeCell ref="H6:H8"/>
    <mergeCell ref="J6:N6"/>
    <mergeCell ref="O6:R6"/>
    <mergeCell ref="J7:K7"/>
    <mergeCell ref="L7:M7"/>
    <mergeCell ref="N7:N8"/>
    <mergeCell ref="O7:O8"/>
    <mergeCell ref="P7:P8"/>
    <mergeCell ref="Q7:Q8"/>
    <mergeCell ref="B6:B8"/>
    <mergeCell ref="C6:C8"/>
    <mergeCell ref="D6:D8"/>
    <mergeCell ref="B1:E3"/>
    <mergeCell ref="Q1:R1"/>
    <mergeCell ref="Q2:R2"/>
    <mergeCell ref="Q3:R3"/>
    <mergeCell ref="I4:R4"/>
    <mergeCell ref="I9:I10"/>
    <mergeCell ref="D9:D15"/>
    <mergeCell ref="E9:E15"/>
    <mergeCell ref="B9:B18"/>
    <mergeCell ref="F6:F8"/>
    <mergeCell ref="E6:E8"/>
    <mergeCell ref="I6:I8"/>
    <mergeCell ref="E21:E25"/>
    <mergeCell ref="D21:D25"/>
    <mergeCell ref="C21:C25"/>
    <mergeCell ref="B21:B25"/>
    <mergeCell ref="E16:E17"/>
    <mergeCell ref="D16:D17"/>
    <mergeCell ref="C9:C18"/>
    <mergeCell ref="E31:E36"/>
    <mergeCell ref="D31:D36"/>
    <mergeCell ref="C31:C36"/>
    <mergeCell ref="D26:D30"/>
    <mergeCell ref="B26:B30"/>
    <mergeCell ref="C26:C30"/>
    <mergeCell ref="E26:E30"/>
    <mergeCell ref="B31:B36"/>
  </mergeCells>
  <pageMargins left="0.27559055118110237" right="0.23622047244094491" top="0.74803149606299213" bottom="0.74803149606299213" header="0.31496062992125984" footer="0.31496062992125984"/>
  <pageSetup scale="35" orientation="landscape" r:id="rId1"/>
  <rowBreaks count="2" manualBreakCount="2">
    <brk id="20" min="1" max="17" man="1"/>
    <brk id="30" min="1" max="17" man="1"/>
  </rowBreaks>
  <colBreaks count="1" manualBreakCount="1">
    <brk id="18" max="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0"/>
  <sheetViews>
    <sheetView zoomScale="70" zoomScaleNormal="70" workbookViewId="0">
      <selection activeCell="N2" sqref="N2:O2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14"/>
      <c r="B1" s="14"/>
      <c r="C1" s="14"/>
      <c r="D1" s="14"/>
      <c r="E1" s="15" t="s">
        <v>19</v>
      </c>
      <c r="F1" s="15"/>
      <c r="G1" s="15"/>
      <c r="H1" s="15"/>
      <c r="I1" s="15"/>
      <c r="J1" s="15"/>
      <c r="K1" s="15"/>
      <c r="L1" s="15"/>
      <c r="M1" s="15"/>
      <c r="N1" s="14" t="s">
        <v>22</v>
      </c>
      <c r="O1" s="14"/>
    </row>
    <row r="2" spans="1:16" ht="25.5" customHeight="1" x14ac:dyDescent="0.25">
      <c r="A2" s="14"/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4" t="s">
        <v>18</v>
      </c>
      <c r="O2" s="14"/>
      <c r="P2" s="2"/>
    </row>
    <row r="3" spans="1:16" ht="25.5" customHeight="1" x14ac:dyDescent="0.25">
      <c r="A3" s="14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4" t="s">
        <v>21</v>
      </c>
      <c r="O3" s="14"/>
      <c r="P3" s="3"/>
    </row>
    <row r="4" spans="1:16" ht="31.9" customHeight="1" x14ac:dyDescent="0.25">
      <c r="E4" s="13" t="s">
        <v>20</v>
      </c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6" ht="42.75" customHeight="1" x14ac:dyDescent="0.25">
      <c r="A6" s="19" t="s">
        <v>0</v>
      </c>
      <c r="B6" s="20" t="s">
        <v>1</v>
      </c>
      <c r="C6" s="20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24" t="s">
        <v>8</v>
      </c>
      <c r="J6" s="24"/>
      <c r="K6" s="24"/>
      <c r="L6" s="18" t="s">
        <v>9</v>
      </c>
      <c r="M6" s="18"/>
      <c r="N6" s="18"/>
      <c r="O6" s="18"/>
    </row>
    <row r="7" spans="1:16" ht="31.5" x14ac:dyDescent="0.25">
      <c r="A7" s="19"/>
      <c r="B7" s="21"/>
      <c r="C7" s="21"/>
      <c r="D7" s="19"/>
      <c r="E7" s="19"/>
      <c r="F7" s="19"/>
      <c r="G7" s="19"/>
      <c r="H7" s="19"/>
      <c r="I7" s="4" t="s">
        <v>10</v>
      </c>
      <c r="J7" s="4" t="s">
        <v>11</v>
      </c>
      <c r="K7" s="4" t="s">
        <v>12</v>
      </c>
      <c r="L7" s="5" t="s">
        <v>13</v>
      </c>
      <c r="M7" s="5" t="s">
        <v>14</v>
      </c>
      <c r="N7" s="5" t="s">
        <v>15</v>
      </c>
      <c r="O7" s="5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A1:D3"/>
    <mergeCell ref="N1:O1"/>
    <mergeCell ref="N2:O2"/>
    <mergeCell ref="N3:O3"/>
    <mergeCell ref="E1:M3"/>
    <mergeCell ref="L6:O6"/>
    <mergeCell ref="E4:O4"/>
    <mergeCell ref="A6:A7"/>
    <mergeCell ref="B6:B7"/>
    <mergeCell ref="C6:C7"/>
    <mergeCell ref="D6:D7"/>
    <mergeCell ref="E6:E7"/>
    <mergeCell ref="F6:F7"/>
    <mergeCell ref="G6:G7"/>
    <mergeCell ref="H6:H7"/>
    <mergeCell ref="I6:K6"/>
  </mergeCells>
  <pageMargins left="0.25" right="0.25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SEGUIMIENTO P INVERSION (inic)</vt:lpstr>
      <vt:lpstr>SEGUIMIENTO P INVERSION </vt:lpstr>
      <vt:lpstr>SEGUIMIENTO P INVERSION</vt:lpstr>
      <vt:lpstr>'SEGUIMIENTO P INVERSION'!Área_de_impresión</vt:lpstr>
      <vt:lpstr>'SEGUIMIENTO P INVERSION '!Área_de_impresión</vt:lpstr>
      <vt:lpstr>'SEGUIMIENTO P INVERSION (inic)'!Área_de_impresión</vt:lpstr>
      <vt:lpstr>'SEGUIMIENTO P INVERSION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2018-02-20T23:23:36Z</cp:lastPrinted>
  <dcterms:created xsi:type="dcterms:W3CDTF">2016-06-27T17:23:04Z</dcterms:created>
  <dcterms:modified xsi:type="dcterms:W3CDTF">2018-02-20T23:25:14Z</dcterms:modified>
</cp:coreProperties>
</file>