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8\2. PLAN DE CONVOCATORIAS\Informes\4. Trimestre IV\"/>
    </mc:Choice>
  </mc:AlternateContent>
  <xr:revisionPtr revIDLastSave="0" documentId="10_ncr:100000_{4546D9C2-A577-42D8-B3D2-8A0DCD769DC7}" xr6:coauthVersionLast="31" xr6:coauthVersionMax="31" xr10:uidLastSave="{00000000-0000-0000-0000-000000000000}"/>
  <bookViews>
    <workbookView xWindow="0" yWindow="0" windowWidth="18960" windowHeight="7245" tabRatio="655" xr2:uid="{00000000-000D-0000-FFFF-FFFF00000000}"/>
  </bookViews>
  <sheets>
    <sheet name="Portada" sheetId="11" r:id="rId1"/>
    <sheet name="CONVOCATORIAS FORMACION" sheetId="1" r:id="rId2"/>
    <sheet name="CONVOCATORIAS INVESTIGACION" sheetId="7" r:id="rId3"/>
    <sheet name="CONVOCATORIA INNOVACION" sheetId="2" r:id="rId4"/>
    <sheet name="CONVOCATORIA CULTURA" sheetId="8" r:id="rId5"/>
    <sheet name="CONVOCATORIAS INTERNACIONAL" sheetId="6" r:id="rId6"/>
    <sheet name="CONVOCATORIAS COLOMBIA BIO" sheetId="12" r:id="rId7"/>
    <sheet name="CONVOCATORIAS CONSTRUCCION DE P" sheetId="13" r:id="rId8"/>
    <sheet name="CONVOCATORIAS 2016-2017" sheetId="10" r:id="rId9"/>
    <sheet name="Hoja1" sheetId="14" state="hidden" r:id="rId10"/>
  </sheets>
  <definedNames>
    <definedName name="_xlnm.Print_Area" localSheetId="4">'CONVOCATORIA CULTURA'!$A$1:$R$11</definedName>
    <definedName name="_xlnm.Print_Area" localSheetId="3">'CONVOCATORIA INNOVACION'!$A$1:$R$15</definedName>
    <definedName name="_xlnm.Print_Area" localSheetId="8">'CONVOCATORIAS 2016-2017'!$A$1:$R$23</definedName>
    <definedName name="_xlnm.Print_Area" localSheetId="6">'CONVOCATORIAS COLOMBIA BIO'!$A$1:$R$10</definedName>
    <definedName name="_xlnm.Print_Area" localSheetId="7">'CONVOCATORIAS CONSTRUCCION DE P'!$A$1:$R$9</definedName>
    <definedName name="_xlnm.Print_Area" localSheetId="1">'CONVOCATORIAS FORMACION'!$A$1:$R$18</definedName>
    <definedName name="_xlnm.Print_Area" localSheetId="5">'CONVOCATORIAS INTERNACIONAL'!$A$1:$R$9</definedName>
    <definedName name="_xlnm.Print_Area" localSheetId="2">'CONVOCATORIAS INVESTIGACION'!$A$1:$R$14</definedName>
    <definedName name="_xlnm.Print_Area" localSheetId="0">Portada!$A$1:$I$46</definedName>
  </definedNames>
  <calcPr calcId="179017"/>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2" l="1"/>
  <c r="N28" i="2"/>
  <c r="L29" i="2"/>
  <c r="L28" i="2"/>
  <c r="N15" i="10"/>
  <c r="N10" i="8"/>
  <c r="E10" i="10"/>
  <c r="N11" i="12"/>
  <c r="N12" i="12"/>
  <c r="N13" i="12"/>
  <c r="L12" i="12"/>
  <c r="L13" i="12"/>
  <c r="L11" i="12"/>
  <c r="N11" i="8" l="1"/>
  <c r="F11" i="8" l="1"/>
  <c r="F10" i="8" l="1"/>
  <c r="F22" i="2" l="1"/>
  <c r="F17" i="2" l="1"/>
  <c r="F16" i="2"/>
  <c r="F15" i="2"/>
  <c r="F14" i="2"/>
  <c r="F13" i="2"/>
  <c r="L16" i="7" l="1"/>
  <c r="N16" i="7" s="1"/>
  <c r="F16" i="7"/>
  <c r="L15" i="7"/>
  <c r="N15" i="7" s="1"/>
  <c r="F15" i="7"/>
  <c r="F12" i="7"/>
  <c r="F11" i="7"/>
  <c r="F10" i="7"/>
  <c r="F9" i="7"/>
  <c r="F9" i="1"/>
  <c r="F10" i="1"/>
  <c r="F11" i="1" l="1"/>
  <c r="E11" i="1"/>
  <c r="I8" i="14" l="1"/>
  <c r="I4" i="14" l="1"/>
  <c r="I5" i="14"/>
  <c r="I6" i="14"/>
  <c r="I7" i="14"/>
  <c r="I3" i="14"/>
  <c r="F12" i="2" l="1"/>
  <c r="M14" i="2" l="1"/>
  <c r="M13" i="2"/>
  <c r="N12" i="2"/>
  <c r="M11" i="2"/>
  <c r="N11" i="2" s="1"/>
  <c r="L12" i="2"/>
  <c r="M10" i="1" l="1"/>
  <c r="E19" i="10" l="1"/>
  <c r="F11" i="10"/>
  <c r="F10" i="10"/>
  <c r="F9" i="10"/>
  <c r="M9" i="10"/>
  <c r="M14" i="8" l="1"/>
  <c r="F10" i="2"/>
  <c r="F23" i="10" l="1"/>
  <c r="F15" i="10"/>
  <c r="F21" i="10" l="1"/>
  <c r="F17" i="10"/>
  <c r="F14" i="10"/>
  <c r="F13" i="10"/>
  <c r="F12" i="10"/>
  <c r="L15" i="1"/>
  <c r="F15" i="1"/>
  <c r="N15" i="1"/>
  <c r="L14" i="1"/>
  <c r="N14" i="1"/>
  <c r="L13" i="1"/>
  <c r="N13" i="1"/>
  <c r="F14" i="1"/>
  <c r="F13" i="1"/>
  <c r="L12" i="1"/>
  <c r="N12" i="1"/>
  <c r="F12" i="1"/>
  <c r="N16" i="1"/>
  <c r="F16" i="1"/>
  <c r="F17" i="1"/>
  <c r="D19" i="10"/>
  <c r="F18" i="10" s="1"/>
  <c r="N22" i="10"/>
  <c r="N16" i="10"/>
  <c r="N14" i="10"/>
  <c r="N13" i="10"/>
  <c r="N11" i="10"/>
  <c r="N10" i="10"/>
  <c r="N9" i="10"/>
  <c r="L17" i="10"/>
  <c r="N17" i="10"/>
  <c r="K23" i="10"/>
  <c r="L23" i="10" s="1"/>
  <c r="N23" i="10" s="1"/>
  <c r="K21" i="10"/>
  <c r="L21" i="10"/>
  <c r="N21" i="10" s="1"/>
  <c r="K18" i="10"/>
  <c r="L18" i="10"/>
  <c r="N18" i="10"/>
  <c r="N9" i="13"/>
  <c r="F9" i="13"/>
  <c r="N9" i="6"/>
  <c r="F9" i="6"/>
  <c r="F14" i="8"/>
  <c r="F13" i="8"/>
  <c r="F12" i="8"/>
  <c r="F9" i="8"/>
  <c r="N14" i="8"/>
  <c r="N13" i="8"/>
  <c r="N12" i="8"/>
  <c r="N9" i="8"/>
  <c r="L25" i="2"/>
  <c r="N25" i="2"/>
  <c r="L23" i="2"/>
  <c r="N23" i="2"/>
  <c r="L21" i="2"/>
  <c r="N21" i="2" s="1"/>
  <c r="L20" i="2"/>
  <c r="N20" i="2" s="1"/>
  <c r="L19" i="2"/>
  <c r="N19" i="2"/>
  <c r="L18" i="2"/>
  <c r="N18" i="2" s="1"/>
  <c r="K17" i="2"/>
  <c r="L17" i="2"/>
  <c r="N17" i="2" s="1"/>
  <c r="L16" i="2"/>
  <c r="N16" i="2" s="1"/>
  <c r="L15" i="2"/>
  <c r="N15" i="2" s="1"/>
  <c r="L14" i="2"/>
  <c r="N14" i="2"/>
  <c r="L13" i="2"/>
  <c r="N13" i="2" s="1"/>
  <c r="L11" i="2"/>
  <c r="L10" i="2"/>
  <c r="N10" i="2" s="1"/>
  <c r="F26" i="2"/>
  <c r="F25" i="2"/>
  <c r="F24" i="2"/>
  <c r="F23" i="2"/>
  <c r="F21" i="2"/>
  <c r="F20" i="2"/>
  <c r="F19" i="2"/>
  <c r="F18" i="2"/>
  <c r="F11" i="2"/>
  <c r="F9" i="2"/>
  <c r="N14" i="7"/>
  <c r="N13" i="7"/>
  <c r="L14" i="7"/>
  <c r="L13" i="7"/>
  <c r="L11" i="7"/>
  <c r="N11" i="7" s="1"/>
  <c r="L10" i="7"/>
  <c r="N10" i="7"/>
  <c r="L9" i="7"/>
  <c r="N9" i="7" s="1"/>
  <c r="F14" i="7"/>
  <c r="F13" i="7"/>
  <c r="N11" i="1"/>
  <c r="L10" i="1"/>
  <c r="N10" i="1" s="1"/>
  <c r="L9" i="1"/>
  <c r="M9" i="1" s="1"/>
  <c r="N9" i="1" s="1"/>
  <c r="M18" i="1"/>
  <c r="N10" i="12"/>
  <c r="N9" i="12"/>
  <c r="F10" i="12"/>
  <c r="F9" i="12"/>
  <c r="L12" i="7"/>
  <c r="N12" i="7" s="1"/>
</calcChain>
</file>

<file path=xl/sharedStrings.xml><?xml version="1.0" encoding="utf-8"?>
<sst xmlns="http://schemas.openxmlformats.org/spreadsheetml/2006/main" count="737" uniqueCount="325">
  <si>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</si>
  <si>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</si>
  <si>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</si>
  <si>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</si>
  <si>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</si>
  <si>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</si>
  <si>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</si>
  <si>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</si>
  <si>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</si>
  <si>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</si>
  <si>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</si>
  <si>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</si>
  <si>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</si>
  <si>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</si>
  <si>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</si>
  <si>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</si>
  <si>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</si>
  <si>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</si>
  <si>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</si>
  <si>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</si>
  <si>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</si>
  <si>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2016-12-23</t>
    </r>
  </si>
  <si>
    <t>FECHA DE APERTURA PLANEADA</t>
  </si>
  <si>
    <t>PLAN DE CONVOCATORIAS 2017</t>
  </si>
  <si>
    <t xml:space="preserve">CONVOCATORIAS DE FORMACIÓN </t>
  </si>
  <si>
    <t>Becas para la formación de maestría</t>
  </si>
  <si>
    <t>Becas para la formación de doctorado</t>
  </si>
  <si>
    <t>NA</t>
  </si>
  <si>
    <t>Abierta</t>
  </si>
  <si>
    <r>
      <t>META</t>
    </r>
    <r>
      <rPr>
        <b/>
        <sz val="8"/>
        <color theme="0"/>
        <rFont val="Arial"/>
        <family val="2"/>
      </rPr>
      <t>(1)</t>
    </r>
  </si>
  <si>
    <t>TOTAL RECURSOS FINANCIEROS (2)</t>
  </si>
  <si>
    <t>Proyectos de investigación apoyados</t>
  </si>
  <si>
    <t>Dirección de Fomento a la Investigación</t>
  </si>
  <si>
    <t>CONVOCATORIAS INVESTIGACIÓN</t>
  </si>
  <si>
    <t>Esta convocatoria no entrega recursos</t>
  </si>
  <si>
    <t>CONVOCATORIAS DE INNOVACIÓN</t>
  </si>
  <si>
    <t>Convocatoria para la selección de beneficiarios de la Estrategia Nacional de Fomento a la Protección de Invenciones</t>
  </si>
  <si>
    <t>N.A.</t>
  </si>
  <si>
    <t>Registros de solicitudes de patente por residentes en oficina nacional y PCT</t>
  </si>
  <si>
    <t>Personas sensibilizadas a través de estrategias enfocadas en el uso, apropiación y utilidad de la CTeI</t>
  </si>
  <si>
    <t>30 de octubre de 2017</t>
  </si>
  <si>
    <t>Dirección de Desarrollo Tecnológico e Innovación</t>
  </si>
  <si>
    <t>MENTALIDAD Y CULTURA</t>
  </si>
  <si>
    <t>Niños y jóvenes apoyados en procesos de vocación científica y tecnológica</t>
  </si>
  <si>
    <t>Dirección de Mentalidad y Cultura para la CTeI</t>
  </si>
  <si>
    <t>INTERNACIONALIZACIÓN</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</si>
  <si>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</si>
  <si>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</si>
  <si>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Norte de Santander.</t>
  </si>
  <si>
    <t>Convocatoria para la formación de capital humano de alto nivel para el departamento de Putumayo.</t>
  </si>
  <si>
    <t>Convocatoria para la formación de capital humano de alto nivel para el departamento de Tolima.</t>
  </si>
  <si>
    <t xml:space="preserve">(1) Las metas pueden variar dependiendo del desarrollo y ejecución de las convocatorias 
(2) Recursos financieros susceptibles de modificación
(3) Operada por Colfuturo
(4) Operada por Fulbright
</t>
  </si>
  <si>
    <t>COLOMBIA BIO</t>
  </si>
  <si>
    <t>Colombia BIO</t>
  </si>
  <si>
    <t>Convocatoria para proyectos de I+D para el desarrollo tecnológico de base biológica que contribuyan a los retos del departamento de Boyacá</t>
  </si>
  <si>
    <t>Convocatoria de innovación entre universidades y empresas para la promoción y validación productos derivados del aprovechamiento sostenible de la biodiversidad en el departamento de Boyacá</t>
  </si>
  <si>
    <t>27 de octubre de 2017</t>
  </si>
  <si>
    <t>diciembre de 2017</t>
  </si>
  <si>
    <t>noviembre de 2017</t>
  </si>
  <si>
    <t>PLAN DE CONVOCATORIAS 2018</t>
  </si>
  <si>
    <t>Formación para estudios de  maestría y doctorado en el exterior COLFUTURO (3)</t>
  </si>
  <si>
    <t>Becas-crédito para la formación de maestría y doctorado</t>
  </si>
  <si>
    <t>enero de 2018</t>
  </si>
  <si>
    <t>Conformación de un banco de candidatos elegibles para estudios en el exterior Colciencias - Fulbright 2018 (4)</t>
  </si>
  <si>
    <t>febrero de 2018</t>
  </si>
  <si>
    <t>marzo de 2018</t>
  </si>
  <si>
    <t>Por abrir</t>
  </si>
  <si>
    <t>Convocatoria regional para el fortalecimiento de capacidades I+D+i y su contribucion al cierre de brechas tecnologicas en el departamento de Antioquia, occidente</t>
  </si>
  <si>
    <t>Proyectos de CTeI y su contribución a los retos del país</t>
  </si>
  <si>
    <t>Convocatoria para fortalecimiento de la capacidades de investigación del departamento de Nariño a través de la financiación de proyectos de CTeI.</t>
  </si>
  <si>
    <t>Programa de estancias postdoctorales para beneficiarios de formación Colciencias en entidades del SNCTeI</t>
  </si>
  <si>
    <t>Estancias posdoctorales apoyadas</t>
  </si>
  <si>
    <t xml:space="preserve">(1) Las metas pueden variar dependiendo del desarrollo y ejecución de las convocatorias 
(2) Recursos financieros susceptibles de modificación e incluye recursos de PGN y de otras fuentes. </t>
  </si>
  <si>
    <r>
      <rPr>
        <sz val="12"/>
        <color rgb="FFC00000"/>
        <rFont val="Arial"/>
        <family val="2"/>
      </rPr>
      <t>*</t>
    </r>
    <r>
      <rPr>
        <sz val="12"/>
        <color theme="1"/>
        <rFont val="Arial"/>
        <family val="2"/>
      </rPr>
      <t xml:space="preserve"> Parte de la destinación de este recursos se asignará para financiar proyectos elegibles del banco definitivo de la convocatoria 777 de 2017 de salud. </t>
    </r>
  </si>
  <si>
    <t>*</t>
  </si>
  <si>
    <t>Implementación de la estrategia de Sistemas de Innovación Empresarial a través de las Camaras de Comercio - Selección de entidades operadoras.</t>
  </si>
  <si>
    <t>Selección de empresas beneficiarias - Sistemas de Innovación Empresarial - Cundinamarca</t>
  </si>
  <si>
    <t>Selección de empresas beneficiarias - Sistemas de Innovación Empresarial - Boyacá</t>
  </si>
  <si>
    <t>Selección de empresas beneficiarias - Sistemas de Innovación Empresarial - Nariño</t>
  </si>
  <si>
    <t xml:space="preserve"> Apoyo a empresas beneficiarias del programa de Alianzas para la innovación para el desarrollo de proyectos/prototipos ejecutado a través de las alianzas regionales con Cámaras de Comercio con la coordinación a través de Confecámaras - Selección de empresas beneficiarias</t>
  </si>
  <si>
    <t>Apoyo a empresas beneficiarias del programa de Alianzas para la innovación para el desarrollo de proyectos/prototipos ejecutado a través de Confecámaras - Selección de entidad operadora.</t>
  </si>
  <si>
    <t>Cierre de Brechas Tecnológicas.</t>
  </si>
  <si>
    <t xml:space="preserve">Seleccionar empresas TI para acompañar en la fase de Expansión </t>
  </si>
  <si>
    <t>Selección de emprendedores de Apps.co que desarrollen soluciones tecnológicas en la fase de Oferta y Demanda.</t>
  </si>
  <si>
    <t>Formación especializada y certificación en competencias para desarrollo de tecnologías de información en la ciudad de Bogotá D.C.</t>
  </si>
  <si>
    <t>Selección de beneficiarios de la Estrategia Nacional de Fomento a la Protección de Invenciones  a nivel nacional e Internacional - PCT</t>
  </si>
  <si>
    <t>Convocatoria para el registro de proyectos que aspiran a obtener beneficios tributarios por inversión en CTeI (ventanilla abierta) convocatoria 786.</t>
  </si>
  <si>
    <t>Convocatoria para el registro de propuestas que accederán a los beneficios tributarios de Ingresos No Constitutivos de Renta y Exención del IVA (ventanilla abierta)</t>
  </si>
  <si>
    <t xml:space="preserve">Empresas apoyadas procesos de innovación </t>
  </si>
  <si>
    <t xml:space="preserve">Entidades seleccionadas </t>
  </si>
  <si>
    <t xml:space="preserve">Operadores seleccionados </t>
  </si>
  <si>
    <t>Personas formadas en competencias TIC</t>
  </si>
  <si>
    <t>Porcentaje de asignación del cupo de inversión para deducción tributaria</t>
  </si>
  <si>
    <t>Implementación de la estrategia de Sistemas de Innovación Empresarial a través de las Camaras de Comercio - Selección de empresas beneficiarias</t>
  </si>
  <si>
    <t>Convocatorias que ya están abiertas: 
Eje cafetero: http://www.ccmpc.org.co/noticias/738/Se-amplia-plazo-para-postularse-a-los-sistemas-de-innovacion-empresarial
Cúcuta: http://www.cccucuta.org.co/convocatorias-27-m/ver-convocatorias-y-ofertas-de-empleo.htm
Bucaramanga: https://www.camaradirecta.com/fortalecer-mi-empresa/innovacion/programa-sistemas-de-innovacion-2018/
Cali : Febrero 2018
Atlántico: Febrero 2018</t>
  </si>
  <si>
    <t>julio de 2018</t>
  </si>
  <si>
    <t>mayo de 2018</t>
  </si>
  <si>
    <t>Ventanilla Abierta</t>
  </si>
  <si>
    <t>$640.000.000.000 Cupo disponible definido en el acuerdo No. 18 de 2017. no se entregan recursos la asignación se hace por resolución.</t>
  </si>
  <si>
    <t>Jóvenes Investigadores e Innovadores</t>
  </si>
  <si>
    <t>Jóvenes Innovadores alianza SENA</t>
  </si>
  <si>
    <t>Jóvenes Investigadores e Innovadores en Medicina</t>
  </si>
  <si>
    <t xml:space="preserve">Fortalecimiento en la producción de proyectos museológicos para la Apropiación Social de CTeI desarrollados por Centros de Ciencia </t>
  </si>
  <si>
    <t>A Ciencia Cierta</t>
  </si>
  <si>
    <t xml:space="preserve">Estímulos Arte y Ciencia </t>
  </si>
  <si>
    <t>Proyectos museológicos para la apropiación social</t>
  </si>
  <si>
    <t>Experiencias fortalecidas a través de procesos de apropiación social de CTeI.</t>
  </si>
  <si>
    <t>Estímulos para la creación de contenidos audiovisuales en CTeI</t>
  </si>
  <si>
    <t>abril de 2018</t>
  </si>
  <si>
    <t>02 de enero de 2018</t>
  </si>
  <si>
    <t>Proyectos de investigación de CTeI fortalecidos mediante el apoyo a la movilidad académica</t>
  </si>
  <si>
    <t>Equipo de Internacionalización</t>
  </si>
  <si>
    <t>Convocatoria regional para fortalecer capacidades de CTeI de los actores departamentales por medio de la financiación de proyectos de investigación y desarrollo experimental que respondan a los retos en materia de Medio ambiente, Biodiversidad y Recursos Ecositémicos del Departamento de Cundinamarca. Buscará incentivar la generación de alianzas locales, nacionales e internacionales que faciliten la finalidad de la convocatoria</t>
  </si>
  <si>
    <t xml:space="preserve"> Convocatoria regional para fortalecer capacidades de CTeI de los actores departamentales por medio de la financiación de proyectos de validaciones precomerciales y pruebas de conceptoque potencien el desarrollo de productos bioderivados en los ejes estratégicos del Departamento de Cundinamarca. Buscará incentivar la generación de alianzas locales, nacionales e internacionales que faciliten la finalidad de la convocatoria. Se encuentra enmarcada en un proyecto de inversión financiado con recursos del FCTeI del SGR para el Departamento de Cundinamarca.</t>
  </si>
  <si>
    <t>CONSTRUCCIÓN DE PAZ</t>
  </si>
  <si>
    <t>Programa de Ciencia Tecnología para la paz en comunidades sostenibles en conjunto con el PNUD.</t>
  </si>
  <si>
    <t>Soluciones Apropiadas en 3 comunidades.</t>
  </si>
  <si>
    <t>Direcciones Técnicas</t>
  </si>
  <si>
    <t>Convocatoria para la formación de ciudadanos en ciencia de datos</t>
  </si>
  <si>
    <t>Segunda Convocatoria Ecosistema Científico para la financiación de programas de I+D+i que contribuyan al mejoramiento de la calidad de las Instituciones de Educación Superior colombianas - 2017</t>
  </si>
  <si>
    <t>II Fase convocatoria para conformar las ternas del Consejo Nacional de Bioética</t>
  </si>
  <si>
    <t>Ternas seleccionadas</t>
  </si>
  <si>
    <t>CONVOCATORIAS ABIERTAS EN  OTRAS VIGENCIAS Y CON CIERRE EN 2018</t>
  </si>
  <si>
    <t>Equipo Colombia BIO</t>
  </si>
  <si>
    <t>15 de noviembre de 2017</t>
  </si>
  <si>
    <t>07 de noviembre de 2017</t>
  </si>
  <si>
    <t>Jóvenes Investigadores</t>
  </si>
  <si>
    <t>Formación de capital humano de alto nivel para las regiones-Guajira</t>
  </si>
  <si>
    <t>Formación de capital humano de alto nivel para las regiones- Atlántico</t>
  </si>
  <si>
    <t xml:space="preserve">Becas-crédito para la formación de maestría </t>
  </si>
  <si>
    <t>Becas-crédito para la formación de  doctorado</t>
  </si>
  <si>
    <t>Becas-crédito para la formación de maestría.</t>
  </si>
  <si>
    <t>22 de marzo de 2018</t>
  </si>
  <si>
    <t>La convocatoria para el Programa Crédito Beca de Colfuturo, cohorte 2018 cerró el pasado 28 de febrero de 2018. Como resultado, se presentaron 2840 aspirantes. Sobre esta base, se dio inicio al proceso de selección de los candidatos que serán financiados a través de esta convocatoria.</t>
  </si>
  <si>
    <t>15 de febrero de 2018</t>
  </si>
  <si>
    <t>01 de marzo de 2018</t>
  </si>
  <si>
    <t>02 de marzo de 2018</t>
  </si>
  <si>
    <t>16 de marzo de 2018</t>
  </si>
  <si>
    <t>12 de marzo de 2018</t>
  </si>
  <si>
    <t>19 de febrero de 2018</t>
  </si>
  <si>
    <t>Selección de entidades asesoras - Sistemas de Innovación Empresarial - Cundinamarca</t>
  </si>
  <si>
    <t>Selección de entidades asesoras - Sistemas de Innovación Empresarial - Boyacá</t>
  </si>
  <si>
    <t>Selección de entidades asesoras - Sistemas de Innovación Empresarial - Nariño</t>
  </si>
  <si>
    <t>23 de marzo de 2018</t>
  </si>
  <si>
    <t xml:space="preserve">Movilidad Académica Europa </t>
  </si>
  <si>
    <t>26 de febrero de 2018</t>
  </si>
  <si>
    <t>Convocatoria adendada. Se adjunta lista preliminar.</t>
  </si>
  <si>
    <t>octubre de 2017</t>
  </si>
  <si>
    <t>La convocatoria 794 cerró el pasado 23 de marzo, posterior a la ampliación de plazo (adenda) realizada para garantizar el incremento de participación de proyectos de investigación. Se registraron 37 propuestas inscritas.
Se inicia el proceso de verificación de requisitos y evaluación en el mes de abril.</t>
  </si>
  <si>
    <t>La convocatoria 795 cerró el pasado 23 de marzo, posterior a la ampliación de plazo (adenda) realizada para garantizar el incremento de participación de proyectos de investigación. Se registraron 13 propuestas inscritas.
Se inicia el proceso de verificación de requisitos y evaluación en el mes de abril.</t>
  </si>
  <si>
    <t>junio de 2018</t>
  </si>
  <si>
    <t>10 de abril de 2018</t>
  </si>
  <si>
    <t xml:space="preserve">Se dio cierre a la convocatoria el 28 de febrero, de acuerdo con el reporte se reciben 2840 propuestas lo que permitirá dar cumplimiento a la meta.  De acuerdo con los resultados publicados en la página de Colfuturo se tiene un número de 1365 becas otorogadas de las cuales 143 son de doctorado, 9 de especialización y 1213 de maestría todas en el exterior. </t>
  </si>
  <si>
    <t>Evaluación</t>
  </si>
  <si>
    <t>Becas para la formación de maestría para docentes de Establecimientos Educativos Oficiales de La Guajira</t>
  </si>
  <si>
    <t>Formación de capital humano de alto nivel para las regiones-Cauca</t>
  </si>
  <si>
    <t>Becas para la formación de maestría en el departamento del Cauca</t>
  </si>
  <si>
    <t>Becas para la formación de maestría docentes  de Establecimientos Educativos Oficiales del Cauca</t>
  </si>
  <si>
    <t xml:space="preserve">Formación de capital humano de alto nivel para las regiones-Cesar 
</t>
  </si>
  <si>
    <t>Becas para la formación de maestría en el departamento del Cesar</t>
  </si>
  <si>
    <t>Convocatoria Regional para proyectos de I+D con el fin de fortalecer y aplicar conocimiento en la formación virtual en el Departamento De Antioquia, Occidente</t>
  </si>
  <si>
    <t>Convocatoria para Proyectos de Ciencia, Tecnología e Innovación en Salud 2018</t>
  </si>
  <si>
    <t>25 de abril de 2018</t>
  </si>
  <si>
    <t xml:space="preserve">Sin información precisa de la apertura. </t>
  </si>
  <si>
    <t>16 de mayo de 2018</t>
  </si>
  <si>
    <t>17 de mayo de 2018</t>
  </si>
  <si>
    <t>26 de abril de 2018</t>
  </si>
  <si>
    <t xml:space="preserve">Durante este periodo, la convocatoria estuvo al aire desde el 02 de Enero y cerró el 06 de Abril, el 10 de Abril, el Ministerio a través de la coordinadora del programa nacional de estímulos, informó que para la misma fecha habían cerrado 80 convocatorias y que en ese orden de ideas,  el tiempo normal que tardamos en radicar es de 3 semanas aproximadamente, pero que tan pronto tuvieran datos, nos será remitido, ya que Colciencias deberá hacer la verificación del cumplimiento de los documentos para el jurado. 
A la fecha de hoy recibimos 38 propuestas en el componente de Difusión dentro de la convocatoria, tales propuestas ya superaron un primer filtro por parte del Ministerio de Cultura y están siendo evaluados por el equipo técnico de la DMC.
 </t>
  </si>
  <si>
    <t xml:space="preserve">Se da cumplimiento en la fecha de apertura, la convocatoria tuvo cierre el 06 de abril de 2018. De acuerdo con el número de propuestas recibidas no hay riesgo frente al cumplimiento de la meta. </t>
  </si>
  <si>
    <t>El 15 de febrero cumpliendo cronograma, establecido en los términos de referencia,  cierra la convocatoria,  con un total de 20 propuestas de programas en los 5 focos estratégicos distribuidos así:
Energía Sostenible: 7 
Alimentos: 6
Sociedad: 3
Bioeconomía: 3
Salud: 1
Se publica el banco definitivo conforme al cronograma establecido en los términos de referencia. 
21/may/2018 16:59</t>
  </si>
  <si>
    <t xml:space="preserve">De acuerdo con el valor el número de propuestas que se reciben permite dar cumplimiento a la meta del plan de convocatorias lo que permitiría mantener el resultado de programas de la primera versión de la convocatoria. Resultados del banco definitivo de elegibles se publicaron el 17 de mayo de 2018., dejando a 5 propuestas de programas elegibles de las cuales solamente se podrán financiar a 4 de estas de la siguiente forma: Alimentos: 1, energía sostenible 1, Bioconomía: 1, Sociedad: 2. Para el componente de salud no se tuvo propuestas de programas elegibles. </t>
  </si>
  <si>
    <t xml:space="preserve">En sesión del 19 de febrero de 2018 del comité se aprobó la adenda que modifica  los numerales 6, 15, y 17, junto con el anexo 4. El cierre de la convocatoria el 23 de marzo de 2018. Resultados Preliminares el 23 de abril. Por medio de acta del comité de subdirección del 19 de febrero de 2018 se adendo la convocatoria modificando los numerales 15. cronograma, 17 propiedad intelectual y Anexo 4. De acuerdo con el numero del banco de elegibles se cumple la meta de la convocatoria. </t>
  </si>
  <si>
    <t>Banco Definitivo</t>
  </si>
  <si>
    <t>Al cierre de la Convocatoria COLCIENCIAS - Fulbright, el pasado 15 de mayo de 2018, se recibieron 132 postulaciones para acceder al beneficio. 
Durante el mes de junio se continuó el proceso de revisión académica de los candidatos, con miras a definir aquellos que continuarán en el proceso de selección.</t>
  </si>
  <si>
    <t>05 de junio de 2018</t>
  </si>
  <si>
    <t>30 de mayo de 2018</t>
  </si>
  <si>
    <t>29 de junio de 2018</t>
  </si>
  <si>
    <t>31 de mayo de 2018</t>
  </si>
  <si>
    <t xml:space="preserve">Innovar tiene su crédito - línea de financiación de I+D+i </t>
  </si>
  <si>
    <t xml:space="preserve">20 de marzo de 2018 
 primer corte, 06 de junio de 2018 segundo corte. </t>
  </si>
  <si>
    <t>22 de diciembre de 2017</t>
  </si>
  <si>
    <t>Capítulo 1     
05 de marzo de 2018
Capítulo 2 y 3 
   02 de mayo de 2018</t>
  </si>
  <si>
    <t>El área técnica público el banco definitivo tanto de la primera corte, como el de la segunda corte en las fechas establecidas en el cronograma, quedando como elegibles 342 postulaciones elegibles. Como soporte a esta actividad se adjuntan los bancos definitivo de ambas cortes. El banco definitivo fue publicado el 12 de abril de 2018.</t>
  </si>
  <si>
    <t xml:space="preserve">Se da cumplimiento a la meta. Se recomienda tener seguimiento del número de personas que terminan el proceso de certificación </t>
  </si>
  <si>
    <t xml:space="preserve">Cerrada </t>
  </si>
  <si>
    <t>Para dar cumplimiento con el cronograma establecido en las Resoluciones que dieron apertura al Tercer Corte de las Convocatorias No. 751, 752, 753, 754 y 755, el 21 de junio se realizó la solicitud de elaboración de las resoluciones para la publicación de los Bancos Definitivos de Elegibles.</t>
  </si>
  <si>
    <r>
      <t xml:space="preserve">Cierre viernes 13 abril 2018 16:00 
Cierre segundo Corte viernes 17 marzo 2017 16:00 
Cierre tercer Corte viernes 13 abril 2018 16:00
</t>
    </r>
    <r>
      <rPr>
        <b/>
        <sz val="12"/>
        <rFont val="Arial"/>
        <family val="2"/>
      </rPr>
      <t xml:space="preserve">Propuestas elegibles: </t>
    </r>
    <r>
      <rPr>
        <sz val="12"/>
        <rFont val="Arial"/>
        <family val="2"/>
      </rPr>
      <t xml:space="preserve">
Conv. 753 - Departamento de Norte de Santander - Modalidad Jóvenes Investigadores: 16
Conv. 753 - Departamento de Norte de Santander - Modalidad Maestría Nacional: 58
Conv. 753 - Departamento de Norte de Santander - Modalidad Maestría Exterior:9
Conv. 753 - Departamento de Norte de Santander - Modalidad Doctorado Nacional: 7
Conv. 753 - Departamento de Norte de Santander - Modalidad Doctorado Exterior: 5</t>
    </r>
  </si>
  <si>
    <r>
      <t xml:space="preserve">Cierre viernes 13 abril 2018 16:00 
Cierre segundo Corte viernes 17 marzo 2017 16:00 
Cierre tercer Corte viernes 13 abril 2018 16:00
</t>
    </r>
    <r>
      <rPr>
        <b/>
        <sz val="12"/>
        <rFont val="Arial"/>
        <family val="2"/>
      </rPr>
      <t xml:space="preserve">Se definen propuestas elegibles de la siguiente forma: 
</t>
    </r>
    <r>
      <rPr>
        <sz val="12"/>
        <rFont val="Arial"/>
        <family val="2"/>
      </rPr>
      <t xml:space="preserve">
Conv. 754 - Departamento de Putumayo - Modalidad Maestría Nacional:14
Conv. 754 - Departamento de Putumayo - Modalidad Maestría Exterior:2
Conv. 754 - Departamento de Putumayo - Modalidad Doctorado Nacional: 4
Conv. 754 - Departamento de Putumayo - Modalidad Doctorado Exterior: 1
Esta Adenda fue solicitada y aprobada desde 2017. Comité de SubDirección del  08 de noviembre de 2017. Se publica el 26 de enero de 2018.
De forma global se cumple la meta con las becas de mestría asignadas</t>
    </r>
  </si>
  <si>
    <r>
      <t xml:space="preserve">Cierre viernes 13 abril 2018 16:00 
Cierre segundo Corte viernes 17 marzo 2017 16:00 
Cierre tercer Corte viernes 13 abril 2018 16:00.
</t>
    </r>
    <r>
      <rPr>
        <b/>
        <sz val="12"/>
        <rFont val="Arial"/>
        <family val="2"/>
      </rPr>
      <t>Se definen las propuestas elegibles de la siguiente forma:</t>
    </r>
    <r>
      <rPr>
        <sz val="12"/>
        <rFont val="Arial"/>
        <family val="2"/>
      </rPr>
      <t xml:space="preserve">
Conv. 755 - Departamento del Tolima: Modalidad Doctorado Nacional:15</t>
    </r>
  </si>
  <si>
    <t>Banco elegibles</t>
  </si>
  <si>
    <t>Banco definitivo</t>
  </si>
  <si>
    <t xml:space="preserve">Posterior a la finalización del periodo de respuesta a las aclaraciones, se procedió a solicitar la publicación del banco definitivo de proyectos elegibles de la convocatoria 805
 </t>
  </si>
  <si>
    <t>El programa se encuentra en el proceso de evalución de los propuestas recibidas. Se recibió un total de 467 propuestas, de las cuales cumplieron requisitos y están surtiendo el proceso de evaluación 414.</t>
  </si>
  <si>
    <t xml:space="preserve">El reporte se encuentra así: De 332 inscritos, 298 cumplen con los requisitos. De los 34 que no cumplen, 4, son por  la condición inhabilitante (numeral 5): Haber sido presentado por las instituciones a la Convocatoria 784 de 2017 y hacer parte del Banco de Elegibles definitivo de dicha convocatoria; 20  no son beneficiarios financiados a través de las convocatorias de Formación de Alto Nivel de Colciencias y los restantes 10 incumplen algún requisito.
Es importante aclarar que la base enviada por la oficina de TIC, reporta 380 registros, de los cuales se revisó los requisitos mínimos de 332 inscritos en razón a que la base de la Oficina TIC se depuró ya que hubo registros duplicados y otros eran de pruebas. </t>
  </si>
  <si>
    <t xml:space="preserve">Se da apertura el 22 de marzo de 2018 y la convocatoria tuvo cierre el 31 de mayo de 2018. En el banco definitivo de elegibles publicado el 17 de julio de 2018, se evidencian 299 propuestas elegibles de la fase 1. </t>
  </si>
  <si>
    <t xml:space="preserve">Sin reporte en GINA a pesar de tener tareas en donde se puede hacer el reporte. </t>
  </si>
  <si>
    <r>
      <rPr>
        <b/>
        <sz val="12"/>
        <color theme="1"/>
        <rFont val="Arial"/>
        <family val="2"/>
      </rPr>
      <t>Se recibe la propuesta del plan operativo.</t>
    </r>
    <r>
      <rPr>
        <sz val="12"/>
        <color theme="1"/>
        <rFont val="Arial"/>
        <family val="2"/>
      </rPr>
      <t xml:space="preserve"> </t>
    </r>
    <r>
      <rPr>
        <b/>
        <sz val="12"/>
        <color theme="1"/>
        <rFont val="Arial"/>
        <family val="2"/>
      </rPr>
      <t xml:space="preserve">no se tiene reporte del avance en la gestión por el plan operativo. </t>
    </r>
    <r>
      <rPr>
        <sz val="12"/>
        <color theme="1"/>
        <rFont val="Arial"/>
        <family val="2"/>
      </rPr>
      <t xml:space="preserve">De acuerdo con el reporte del plan de acción se reporta una fima consultora para la ciudad de Cali que realizó un primer taller y se menciona que se seleccionará una firma consultora más que tendrá gestión en la ciudad de Barranquilla, esta información se toma del reporte de avance del plan de acción. </t>
    </r>
    <r>
      <rPr>
        <b/>
        <sz val="12"/>
        <color theme="1"/>
        <rFont val="Arial"/>
        <family val="2"/>
      </rPr>
      <t xml:space="preserve">No se tiene información para concluir si se cerró el proceso ni evidencia para conocer las firmas seleccionadas. No hay reporte de avance de las firmas seleccionadas para hacer la gestión de sistemas ni reporte de la ejecución de los recursos. </t>
    </r>
  </si>
  <si>
    <t>El 18 de julio fue publicado el banco definitivo de elegibles de la convocatoria 800-2018, de acuerdo con lo establecido en los Términos de Referencia de la convocatoria. El banco fue publicado con la resolución 0717 de 2018 por la cual se publica el banco definitivo.</t>
  </si>
  <si>
    <r>
      <t>La convocatoria tuvo</t>
    </r>
    <r>
      <rPr>
        <b/>
        <sz val="12"/>
        <color theme="1"/>
        <rFont val="Arial"/>
        <family val="2"/>
      </rPr>
      <t xml:space="preserve"> cierre el  el 01 de junio de 2018</t>
    </r>
    <r>
      <rPr>
        <sz val="12"/>
        <color theme="1"/>
        <rFont val="Arial"/>
        <family val="2"/>
      </rPr>
      <t xml:space="preserve"> debido a la adenda. De acuerdo con el comité de subdirección del 03 de abril de 2018 se aprobó la modificación de los TdR en el numeral 13 cronograma. Se recibieron 45 propuestas de las cuales 30 cumplieron requisitos mínimos. Quedan en el banco de elegoibles publicado el 18 de julio de 2018 30 propuestas que serán financiadas. </t>
    </r>
  </si>
  <si>
    <r>
      <t xml:space="preserve">La convocatoria tuvo cierre el 15 de marzo de 2018. De acuerdo con el comité de subdirección del 03 de abril de 2018 se aprobó la modificación de los TdR en el numeral 15 cronograma. Desde Minhacienda se cambia un procedimiento de traslado de recursos y que afectó el cronograma de la convocatoria. Se decide asignar a dos empresas para la ejecución, </t>
    </r>
    <r>
      <rPr>
        <b/>
        <sz val="12"/>
        <color theme="1"/>
        <rFont val="Arial"/>
        <family val="2"/>
      </rPr>
      <t xml:space="preserve">se debe destacar que esta convocatoria no aporta directamente a alguno de los indicadores de gestión (estrategicos o programáticos) de la entidad. </t>
    </r>
  </si>
  <si>
    <t xml:space="preserve">Una vez publicado el banco preliminar de elegibles y finalizado el periodo de aclaraciones, se procede a elaborar el banco definitivo de elegibles que no sufre modificaciones. Se realiza la publicación en cumplimiento del cronograma de la convocatoria, el día 27 de julio de 2018. </t>
  </si>
  <si>
    <t xml:space="preserve">Una vez finalizado el tiempo de aclaraciones, se procede con la publicación del banco definitivo de elegibles, que no sufrió modificaciones respecto al banco preliminar de elegibles. </t>
  </si>
  <si>
    <r>
      <t xml:space="preserve">Se evidencia en el portal de Colciencias la apertura de la convocatoria el 19 de febrero. La convocatoria tuvo cierre el 15 de marzo de 2018.  De acuerdo con el comité de subdirección del 03 de abril de 2018 se aprobó la modificación de los TdR en el numeral 13 cronograma. Desde Minhacienda se cambia un procedimiento de traslado de recursos y que afectó el cronograma de la convocatoria. El banco definitivo de elegibles se publica el 25 de julio de 2018 inluyendo </t>
    </r>
    <r>
      <rPr>
        <b/>
        <sz val="12"/>
        <color theme="1"/>
        <rFont val="Arial"/>
        <family val="2"/>
      </rPr>
      <t xml:space="preserve">7 empresas. </t>
    </r>
  </si>
  <si>
    <t>14 febrero de 2018</t>
  </si>
  <si>
    <t xml:space="preserve">La evaluación de las propuestas recibidas se hizo en conjunto con Confecámaras, en donde cada una de las entidades realizaba su evaluación y luego en el marco del tercer comité ejecutivo del convenio se compilaron los resultados mediante un promedio simple. La matriz de evaluación fue propuesta por Confecámaras y el resultado final fue que Neurocity de la Cámara de Comercio de Manizales fue la firma que obtuvo el mejor puntaje y por lo tanto es la firma que acompañará la implementación de los prototipos y/o proyectos de innovación. </t>
  </si>
  <si>
    <t>25 de julio de 2018</t>
  </si>
  <si>
    <t>Dentro del proceso adelantado para dar apertura a la “Convocatoria para apoyar la internacionalización de patentes colombianas vía PCT” se realizaron los pasos que establece el procedimiento para este fin. A continuación se listan las acciones desarrolladas y se adjunta la evidencia para cada caso:
Capacitación y ficha técnica con preguntas y respuestas frecuentes: Se realiza la capacitación al grupo de atención al ciudadano el día 24 de mayo de 2018 y se elabora el documento de preguntas frecuentes para la misma.
Correo electrónico solicitando apertura: 30 de mayo de 2018.
Memorando de solicitud de elaboración de resolución de apertura: Memorando Nº 20184000191803, remitido a la Secretaría General el día 24 de mayo de 2018.
Plan de difusión y divulgación de la convocatoria: Solicitud realizada mediante correo electrónico al equipo de comunicaciones para la creación y puesta en marcha de la estrategia de comunicaciones de la convocatoria. Por otra parte, una vez realizada la reunión para conocer qué se requiere y cómo se hará la oficina de comunicaciones crea la estrategia y la pieza para dar a conocer la convocatoria.    
Prueba formulario parametrización de convocatorias: Esta convocatoria no se manejará a través de SIGP, sino que se crea un aplicativo web para su funcionamiento. Se realiza una reunión inicial con la Oficina TIC para dar a conocer los pormenores de la convocatoria, se les realiza el envío de un documento resumen que pueden usar para adaptar el aplicativo a las necesidades de la convocatoria y el encargado inicia el proceso de creación del aplicativo.       
Registro de la capacitación para revisión de requisitos mínimos: Se realiza la capacitación al grupo de registro el día 24 de mayo de 2018 y se diligencia el formato establecido para este fin.   
Resolución de apertura firmada y numerada: Resolución Nº 0523 de 2018.       
Términos de referencia para publicación y sus anexos: Una vez aprobado todo el proceso se publican el día 20 de mayo los términos de referencia y su anexo.</t>
  </si>
  <si>
    <r>
      <t xml:space="preserve">Sin mayor novedad al respecto, se avanza en los resultados de la convocatoria. </t>
    </r>
    <r>
      <rPr>
        <b/>
        <sz val="12"/>
        <color theme="1"/>
        <rFont val="Arial"/>
        <family val="2"/>
      </rPr>
      <t xml:space="preserve">Se solicita actualizar acceso web de la convocatoria. </t>
    </r>
  </si>
  <si>
    <t>18 de junio de 2018</t>
  </si>
  <si>
    <t xml:space="preserve">Capítulo 1 Evaluación Capítulo 2 Cerrada
Capítulo 3 Cerrada </t>
  </si>
  <si>
    <t>Banco Elegibles</t>
  </si>
  <si>
    <r>
      <t xml:space="preserve">Se encuentra en curso la segunda convocatoria. La convocatoria en su primera versión tuvo cierre el 18 de mayo y apenas se lograron tener en el banco preliminar de elegibles 12 propuestas lo que evidencia el incumplimiento de la meta. Desde él área técnica se planteo en conjunto con el departamento tener una segunda convocatoria para el cumplimiento de la meta. Esta segunda convocatoria abrirá en el segundo semestre del año.
</t>
    </r>
    <r>
      <rPr>
        <b/>
        <sz val="12"/>
        <rFont val="Arial"/>
        <family val="2"/>
      </rPr>
      <t xml:space="preserve">Se da una adenda el 04 de mayo de 2018 aprobada en el comité de Subdirección del 03 de mayo de 2018 que modifica el numeral 15 Cronograma ampliando la fecha de cierre de la convocatoria y de autoconsulta en adelante. 
Se publica el banco de elegibles el 13 de julio con 12 propuestas elegibles. Se toma la decisión en el comité técnico del convenio de abrir una segunda convocatoria para dar cumplimiento a la meta. Estas nueva convocatoria se incluye en la versión 05 del plan anual de convocatorias. </t>
    </r>
  </si>
  <si>
    <t xml:space="preserve">El Banco definitivo de elegibles se publicó el 13 de julio de 2018, de conformidad con lo establecido en la Adenda Nº 1 de la Convocatoria 802.
El Banco se encuentra conformado por 27 propuestas inscritas, no obstante, tan sólo 12 corresponden a los proyectos elegibles, los proyectos restantes no cumplieron con lo establecido en los TdR.
</t>
  </si>
  <si>
    <r>
      <t xml:space="preserve">Se encuentra en curso la segunda convocatoria. La convocatoria en su primera versión tuvo cierre el 18 de mayo y apenas se lograron tener en el banco preliminar de elegibles </t>
    </r>
    <r>
      <rPr>
        <b/>
        <sz val="12"/>
        <rFont val="Arial"/>
        <family val="2"/>
      </rPr>
      <t>5 propuestas lo que evidencia el incumplimiento de la meta</t>
    </r>
    <r>
      <rPr>
        <sz val="12"/>
        <rFont val="Arial"/>
        <family val="2"/>
      </rPr>
      <t>. Desde él área técnica se planteo en conjunto con el departamento tener una segunda convocatoria para el cumplimiento de la meta. Esta segunda convocatoria abrirá en el segundo semestre del año</t>
    </r>
    <r>
      <rPr>
        <b/>
        <sz val="12"/>
        <rFont val="Arial"/>
        <family val="2"/>
      </rPr>
      <t xml:space="preserve">
Se da una adenda el 04 de mayo de 2018 aprobada en el comité de Subdirección del 03 de mayo de 2018 que modifica el numeral 15 Cronograma ampliando la fecha de cierre de la convocatoria y de autoconsulta en adelante.
Se publica el banco de elegibles el 13 de julio con 5 propuestas elegibles. Se toma la decisión en el comité técnico del convenio de abrir una segunda convocatoria para dar cumplimiento a la meta. Estas nueva convocatoria se incluye en la versión 05 del plan anual de convocatorias.  </t>
    </r>
  </si>
  <si>
    <t>El Banco definitivo de elegibles se publicó el 13 de julio de 2018, de conformidad con lo establecido en la Adenda Nº 1 de la Convocatoria 803.
El Banco se conformó con doce (12) propuestas inscritas, no obstante, tan sólo cinco (5) corresponden a los proyectos elegibles, los proyectos restantes no cumplieron con lo establecido en los TdR.</t>
  </si>
  <si>
    <t>23 de julio de 2018</t>
  </si>
  <si>
    <t xml:space="preserve">una vez adelantado el proceso ante Secretaría General para la suscripción de cada banco preliminar se procedió con la publicación en la página web de la entidad, de acuerdo con lo establecido en el cronograma de los términos de referencia, en el espacio dispuesto para la información de la convocatoria.
Fechas de publicación de cada banco:
Primera cohorte: 23 de febrero de 2018.
Segunda cohorte: 10 de abril de 2018.
Tercera cohorte: 21 de mayo de 2018.
Cuarta cohorte: 27 de julio de 2018.
En constancia de lo anterior se adjuntan las cuatro actas emitidas al respecto y los bancos preliminares firmados.
 </t>
  </si>
  <si>
    <t>Formación</t>
  </si>
  <si>
    <t>Innovación</t>
  </si>
  <si>
    <t>Mentalidad y Cultura</t>
  </si>
  <si>
    <t>Internacionalización</t>
  </si>
  <si>
    <t>Construcción de Paz</t>
  </si>
  <si>
    <t>Abiertas</t>
  </si>
  <si>
    <t>Banco Definitivo/Preliminar</t>
  </si>
  <si>
    <t>Servicios Permanentes</t>
  </si>
  <si>
    <t>Investigación</t>
  </si>
  <si>
    <t>Total</t>
  </si>
  <si>
    <r>
      <t xml:space="preserve">Se da apertura a la convocatoria el 22 de marzo, </t>
    </r>
    <r>
      <rPr>
        <b/>
        <sz val="12"/>
        <color theme="1"/>
        <rFont val="Arial"/>
        <family val="2"/>
      </rPr>
      <t>se destaca el cumplimiento de tareas en el plan operativo de la convocatoria.</t>
    </r>
    <r>
      <rPr>
        <sz val="12"/>
        <color theme="1"/>
        <rFont val="Arial"/>
        <family val="2"/>
      </rPr>
      <t xml:space="preserve"> Cierre de la convocatoria el 29 de junio. Se esperaban recibir 450 propuestas y recibimos 663. Quedan en propuestas que cumplen requisitos mínimos 484 propuestas con el suficiente número de propuestas que se aportan para ambos componentes. En septiembre se publica el banco preliminar de elegibles con los siguientes resultados: Maestría Nacional: 326, Doctorado Nacional: 97, Doctorado Exterior: 14 y Maestría Docentes Nacional: 9. Con estos resultados se daría cumplimiento a la meta. </t>
    </r>
  </si>
  <si>
    <t>La convocatoria dio apertura el 15 de febrero hasta el 15 de mayo. Se tendrá publicación de resultados: agosto 03 de 2018. De acuerdo con la evidencia de los financiables publicados se cumple la meta de la convocatoria al 100%.</t>
  </si>
  <si>
    <t>En el marco de los proceso establecidos para la Convocatoria No. 810 de 2018 para el Departamento de La Guajira, dentro del cronograma publicado se incluyó como fecha de publicación de los Bancos Definitivos de Propuestas Elegibles el día 19 de octubre de 2018. Por lo que, el área técnica procedió a realizar los trámites respectivos que permitieran realizar dicha publicación.
Así pues, dentro de los resultados obtenidos el Bancos Definitivos de Propuestas Elegibles está compuesto por 142 candidatos distribuidos de la siguiente manera: 123 en la modalidad Maestría Nacional y 19 en la modalidad Maestría Exterior.</t>
  </si>
  <si>
    <t xml:space="preserve">Se da apertura a la convocatoria el 22 de marzo, se destaca el cumplimiento de tareas en el plan operativo de la convocatoria. Cierre de la convocatoria el 29 de junio. De acuerdo con el quedan en el banco definitivo un total de 142 candidatos, 123 para maestrían nacional y 19 candidatos de maestría exterior. </t>
  </si>
  <si>
    <t>De acuerdo con lo estipulado en el cronograma de la convocatoria se hizo el cierre de la misma. Se adjunta base de datos de preguntas y respuestas y reporte de inscritos al cierre.</t>
  </si>
  <si>
    <t>Una vez cerrada la Convocatoria No. 823 de 2018 para la Formación de Capital Humano de Alto Nivel para las Regiones - Cauca, se remitió la matriz de revisión de requisitos al Grupo de Registro. De acuerdo a lo pactado, el día 28 de septiembre mediante radicado No. 20182030375643 hicieron entrega de la matriz de revisión de requisitos diligencia de acuerdo a las instrucciones del área técnica.</t>
  </si>
  <si>
    <r>
      <t xml:space="preserve">Se dio apertura a la convocatoria el 01 de junio de 2018. Esta convocatoria cerró hasta el </t>
    </r>
    <r>
      <rPr>
        <b/>
        <sz val="12"/>
        <color theme="1"/>
        <rFont val="Arial"/>
        <family val="2"/>
      </rPr>
      <t xml:space="preserve">30 de agosto de 2018. Se reciben 128 propuestas, cantidad suficiente para poder dar cumplimiento a la meta dependiendo de la meta. </t>
    </r>
    <r>
      <rPr>
        <sz val="12"/>
        <color theme="1"/>
        <rFont val="Arial"/>
        <family val="2"/>
      </rPr>
      <t xml:space="preserve">Se da un total de 70 propuestas que cumplen requisitos mínimos y que pasarán a evaluación. </t>
    </r>
  </si>
  <si>
    <t>Surtido el proceso de verificación y subsanación de requisitos mínimos de la convocatoria, 94 aspirantes cumplen requisitos.</t>
  </si>
  <si>
    <t>Luego de finalizado el periodo de ajustes en la plataforma ScienTI para la convocatoria 821 y luego de realizar la revisión correspondiente del periodo de subsanación de requisitos, el Grupo de Registro de Proyectos (GRP) informa al área técnica, que de las 62 personas debidamente inscritas, se obtuvo como resultado que 46 cumplieron con la totalidad de los requisitos establecidos en los términos de referencia y 16 serán retiradas del proceso por el incumplimiento de uno o más requisitos.</t>
  </si>
  <si>
    <r>
      <t xml:space="preserve">Se dio apertura a la convocatoria el 01 de junio de 2018. Esta convocatoria cerró hasta el </t>
    </r>
    <r>
      <rPr>
        <b/>
        <sz val="12"/>
        <color theme="1"/>
        <rFont val="Arial"/>
        <family val="2"/>
      </rPr>
      <t xml:space="preserve">30 de agosto de 2018. Se reciben 116 propuestas, cantidad suficiente para poder dar cumplimiento a la meta dependiendo de la meta. </t>
    </r>
    <r>
      <rPr>
        <sz val="12"/>
        <color theme="1"/>
        <rFont val="Arial"/>
        <family val="2"/>
      </rPr>
      <t xml:space="preserve">De acuerdo con la evidencia de la cantidad de propuestas que cumplen requisitos mínimos se evidencia incumplimiento a la meta de la convocatoria frente a la meta de 104 elegibles para formación de maestría. Se evidencia incumplimiento de la meta. Se toma como medida hacer la apertura de un segundo corte de la convocatoria para dar cumplimiento a la meta. </t>
    </r>
  </si>
  <si>
    <r>
      <t xml:space="preserve">Se dio apertura a la convocatoria el 01 de junio de 2018. Esta convocatoria estuvo abierta hasta el </t>
    </r>
    <r>
      <rPr>
        <b/>
        <sz val="12"/>
        <color theme="1"/>
        <rFont val="Arial"/>
        <family val="2"/>
      </rPr>
      <t xml:space="preserve">30 de agosto de 2018. De las 62 propuestas  recibidas solamente 46 cumplen requisitos mínimos. </t>
    </r>
    <r>
      <rPr>
        <sz val="12"/>
        <color theme="1"/>
        <rFont val="Arial"/>
        <family val="2"/>
      </rPr>
      <t xml:space="preserve">Se evidencia incumplimiento de la meta. Se toma como medida hacer la apertura de un segundo corte de la convocatoria para dar cumplimiento a la meta. </t>
    </r>
  </si>
  <si>
    <r>
      <t xml:space="preserve">Se dio apertura a la convocatoria el 01 de junio de 2018. Esta convocatoria permanecerá abierta hasta el </t>
    </r>
    <r>
      <rPr>
        <b/>
        <sz val="12"/>
        <color theme="1"/>
        <rFont val="Arial"/>
        <family val="2"/>
      </rPr>
      <t xml:space="preserve">01 de octubre de 2018. SE adenda la convocatoria con aprobación del comité de Subdirección el 22 de agosto de 2018 modificando el numeral 18 Cronograma la cual tiene como argumento las solicitudes de actores que permiten el fortalecimiento de las propuestas. </t>
    </r>
    <r>
      <rPr>
        <sz val="12"/>
        <color theme="1"/>
        <rFont val="Arial"/>
        <family val="2"/>
      </rPr>
      <t xml:space="preserve">Se reciben 201 propuestas las cuales permitirán hasta ahora el cumplimiento de la meta planeada. </t>
    </r>
    <r>
      <rPr>
        <b/>
        <sz val="12"/>
        <color theme="1"/>
        <rFont val="Arial"/>
        <family val="2"/>
      </rPr>
      <t xml:space="preserve"> Se dará un segundo corte a la convocatoria. </t>
    </r>
  </si>
  <si>
    <t xml:space="preserve">De acuerdo al cronograma de la convocatoria 809 se da respuesta a las solicitudes que llegarán hasta el 19 de septiembre, en total se contestaron a 77 interesados en la Convocatoria en los tiempos oportunos. Como resultados del proceso, de mandan a evaluar 15 personas de Maestría Nacional, 3 de Doctorado Nacional y 1 de Doctorado Exterior. </t>
  </si>
  <si>
    <t>Se da apertura a la convocatoria el viernes 02 de marzo con cierre el 02 de mayo. Se reportan 18 propuestas en el banco definitivo de elegibles (27 de julio de 2018) lo que evidencia incumplimiento en la meta y para lo cual se da apertura desde el área técnica a una segunda convocatoria de forma que se pueda dar cumplimiento a la meta inicial planeada.</t>
  </si>
  <si>
    <t>Una vez publicado el banco de financiables de los 21 proyectos, el 03 de agosto de 2018 se envió correo notificando a los proponentes que fueron elegibles para ser financiados, y se les solicitó los documentos requeridos para proceder con la elaboración del contrato.
Actualmente ya se encuentran elaborados los memorando de elaboración de contratos de 18 proyectos. Tres proyectos  presentaron novedades: 64087 – 63291 (productos esperados)– 63460 (cambio de investigador principal).
Se procede a relacionar los 21 memorandos de solicitud de elaboración de contratos de los proyectos que conforman el banco de financiables de la primera convocatoria regional con la Gobernación de Antioquia</t>
  </si>
  <si>
    <r>
      <t xml:space="preserve">El valor de los recursos en el link de la convocatoria difiere del valor del plan de convocatorias, se recuerda que el valor de la convocatoria no solo es el beneficio otorgado, también debe contemplar el valor de evaluación y seguimiento de la misma. Se envía correo con esta observación para que den cuenta de la diferencia y lo ajusten.  Se da apertura a la convocatoria el jueves 01 de marzo de  2018 la cual tuvo cierre el pasado 15 de mayo. Se tienen en el banco de financiables con 21 propuestas lo que evidencia </t>
    </r>
    <r>
      <rPr>
        <b/>
        <sz val="12"/>
        <color theme="1"/>
        <rFont val="Arial"/>
        <family val="2"/>
      </rPr>
      <t xml:space="preserve">un incumplimiento a la meta planetada. </t>
    </r>
    <r>
      <rPr>
        <sz val="12"/>
        <color theme="1"/>
        <rFont val="Arial"/>
        <family val="2"/>
      </rPr>
      <t>Se planea dar apertura a una segunda convocatoria que permita dar cumplimiento a la meta inicial. Se debe tener en cuenta que los recursos disponibles para la financiación después de descontados los rubros de seguimiento, evaluación y divulgación, no hay diferencias con la segunda convocatoria que se plantea abrir, los recursos de financiación son COP$18.781.343.243</t>
    </r>
  </si>
  <si>
    <t>Se adjunta base de datos que incluye las solicitudes enviadas en el marco de la convocatoria.</t>
  </si>
  <si>
    <r>
      <t xml:space="preserve">Se da apertura el 16 de marzo de 2018 y la convocatoria tuvo cierre el 23 de mayo de 2018. Desde la DFI se hace una modificación del los recursos de la convocatoria y bajarlos a 25.900 millones disponibles para asignar dejando los demas recursos para evaluación y seguimiento como se detalla en el micrositio de la convocatoria. Se aprueba una adenda por parte de comité de subdirección el 24 de abril que modifica los términos en los numerales 3. dirigido a y 5. Requisitos Mínimos. la adenda fue publicada el 09 de mayo de 2018. Después de la revisión de requisitos mínimos 330 propuestas cumplen y pasan a proceso de evaluación. El banco preliminar de elegibles se publicó el </t>
    </r>
    <r>
      <rPr>
        <b/>
        <sz val="12"/>
        <color theme="1"/>
        <rFont val="Arial"/>
        <family val="2"/>
      </rPr>
      <t xml:space="preserve">05 octubre 2018 con 206 propuestas y se encuentra bajo revisión y evaluación una propuesta más. No se identifica riesgo de incumplimiento. </t>
    </r>
  </si>
  <si>
    <t>Actas de evaluación de 3 paneles. 2 realizados por el PNCTIA y 1 por el programa de Ambiente</t>
  </si>
  <si>
    <r>
      <t xml:space="preserve">Se da apertura a la convocatoria el 30 de mayo y la misma permaneció abierta hasta el </t>
    </r>
    <r>
      <rPr>
        <b/>
        <sz val="12"/>
        <color theme="1"/>
        <rFont val="Arial"/>
        <family val="2"/>
      </rPr>
      <t xml:space="preserve">15 de agosto de 2018. </t>
    </r>
    <r>
      <rPr>
        <sz val="12"/>
        <color theme="1"/>
        <rFont val="Arial"/>
        <family val="2"/>
      </rPr>
      <t xml:space="preserve">Se realizazon las evaluaciones en tres paneles de evaluación en donde se consideraron las 58 evaluaciones y de las cuales quedaron como elegibles 14 propuestas. No se identifica riesgo de incumplimiento de la meta. </t>
    </r>
  </si>
  <si>
    <r>
      <t>Se da apertura el 12 de marzo de 2018 y la convocatoria tuvo cierre el 16 de mayo de 2018. Cumplen requisitos un total de 14 propuestas para la modalidad de convocatorias que no pertenecen al banco de elegibles de la convocatoria 777 y que permitirían cumplir la meta. Se debe tener en cuenta que los recursos de esta convocatoria son parcialmente para el banco de elegibles de la convocatoria 777 ($20.267.798.030), los recursos para la convocatoria 2018 ($22.437.201.970). El banco definitivo de elegibles se publicó el 05</t>
    </r>
    <r>
      <rPr>
        <b/>
        <sz val="12"/>
        <color theme="1"/>
        <rFont val="Arial"/>
        <family val="2"/>
      </rPr>
      <t xml:space="preserve"> de octubre de 2018 con 206 elegibles. Se tiene un adicional de recursos otorgado por el FIS de manera que va a permitir la financiación de más propuestas. </t>
    </r>
  </si>
  <si>
    <t>Segunda convocatoria regional para el fortalecimiento de capacidades I+D+i y su contribucion al cierre de brechas tecnologicas en el departamento de Antioquia, occidente</t>
  </si>
  <si>
    <t>Segunda convocatoria Regional para proyectos de I+D con el fin de fortalecer y aplicar conocimiento en la formación virtual en el Departamento De Antioquia, Occidente</t>
  </si>
  <si>
    <t>agosto de 2018</t>
  </si>
  <si>
    <t>01 de agosto de 2018</t>
  </si>
  <si>
    <t>23 de agosto de 2018</t>
  </si>
  <si>
    <t xml:space="preserve">Se adjunta matriz que incorpora los proyectos que pasaron la revisión de requisitos. </t>
  </si>
  <si>
    <t>De acuerdo con el reporte enviado por el equipo de registro se relaciona documento con la verificación de requisitos de las propuestas recibidas en esta segunda convocatoria, los cuales fueron: Dirigido a, Investigador principal, carta unificada de aval, aval ético. De las 54 propuestas recibidas 50 cumplen con los requisitos.</t>
  </si>
  <si>
    <t xml:space="preserve">Se dio apertura el 23 de agosto como medida para cubrir el valor pendiente en la meta de la primera convocatoria. La convocatoria tuvo 29 propuestas que cumplieron requisitos mínimos. </t>
  </si>
  <si>
    <t xml:space="preserve">Se dio apertura el 01 de agosto como medida para cubrir el valor pendiente en la meta de la primera convocatoria. Se debe ajustar el valor de los recursos de la convocatoria ya que difieren del plan por razones en donde </t>
  </si>
  <si>
    <t>Actualmente se está implementando la estrategia de Sistemas de Innovación Empresarial en las siguientes ciudades: Cali, Bogotá, y Barranquilla.
En las ciudades de Bucaramanga, Eje Cafetero, y Cucuta, se terminó de implementar el programa. El evento de cierre en Bucaramanga se realizó el 26 de septiembre, y en las otras dos regiones se realizará durante octubre.
Para los casos de Cartagena y Villavicencio, la implementación del proceso en las empresas finalizó en el mes de junio y actualmente se está realizando la recolección de la información relacionada con los resultados e impactos del programa.</t>
  </si>
  <si>
    <t xml:space="preserve">Se recibe la propuesta del plan operativo, sin embargo no se reportan avances en el plan de convocatorias. La información se toma del plan de acción. </t>
  </si>
  <si>
    <t>Colciencias y el Departamento de Cundinamarca establecieron que un máximo de dos firmas llevaran a cabo el acompañamiento en la implementación de sistemas de innovación empresarial en las empresas de Cundinamarca. Las firmas seleccionadas fueron IXL Center, a quienes se les asignaron 20 empresas e In-nova Colombia a quienes se les asignaron 10 empresas. El día 6 de julio se publicó el banco definitivo de elegibles en atención a lo establecido en los Términos de Referencia de la convocatoria 801-2018. Adjunto al banco se publicó la resolución 0672 por la cual se publica el banco.</t>
  </si>
  <si>
    <r>
      <t xml:space="preserve">Se evidencia en el portal de Colciencias la apertura de la convocatoria el </t>
    </r>
    <r>
      <rPr>
        <b/>
        <sz val="12"/>
        <color theme="1"/>
        <rFont val="Arial"/>
        <family val="2"/>
      </rPr>
      <t xml:space="preserve">19 de febrero. </t>
    </r>
    <r>
      <rPr>
        <sz val="12"/>
        <color theme="1"/>
        <rFont val="Arial"/>
        <family val="2"/>
      </rPr>
      <t xml:space="preserve">La convocatoria tuvo cierre el  15 de junio. De acuerdo con el comité de subdirección del 03 de abril de 2018 se aprobó la modificación de los TdR en el numeral 13 cronograma. Se recibieron 25 propuestas de las cuales solamente </t>
    </r>
    <r>
      <rPr>
        <b/>
        <sz val="12"/>
        <color theme="1"/>
        <rFont val="Arial"/>
        <family val="2"/>
      </rPr>
      <t xml:space="preserve">14 quedaron en el banco definitivo de elegibles y se apoyaran 11 empresas. </t>
    </r>
  </si>
  <si>
    <t>La convocatoria cerró el 21 de septiembre de 2018, siendo recibidas por correo electrónico un total de 93 propuestas. Tras revisión de requisitos por parte del área de registro y del área técnica en conjunto; y respectiva subsanación, 77 propuestas cumplieron requisitos mínimos, 13 propuestas no cumplieron con los requisitos y 3 propuestas quedaron inhabilitadas por extemporaneidad en su postulación.
Los resultados fueron obtenidos con una ponderación total de 55 puntos para los resultados del autodiagnóstico y 45 puntos para los resultados de la línea base.
Una vez analizados los resultados con base en los criterios en mención y considerando que se busca fortalecer las capacidades de innovación en las empresas, el comité evaluador, consideró pertinente que a partir de 40 puntos se conforme el banco de elegibles. De esta manera se garantiza un mínimo de capacidades y condiciones por parte de las empresas para la implementación óptima del programa.
Los resultados de la evaluación que se evidencian en el banco prelimininar son:
70 propuestas superaron 40 puntos y de acuerdo con lo establecido por el comité evaluador, son elegibles.
7 propuestas no superaron los 40 puntos y no son elegibles.
La propuesta de mayor puntaje obtuvo 88.18 puntos y la de menor puntaje obtuvo 26.43 puntos.</t>
  </si>
  <si>
    <t>El proceso de solicitud de aclaraciones por parte de los proponentes fue del 3 al 5 de octubre. La fecha de respuesta por parte de Colciencias para estas aclaraciones, según el cronograma especificado en los Términos de Referencia de la convocatoria, fue el 12 de octubre.
En total se presentaron 5 solicitudes de aclaración las cuales fueron debidamente respondidas en los tiempos establecidos por la convocatoria, las cuales no generaron modificaciones al banco preliminar publicado.</t>
  </si>
  <si>
    <r>
      <t xml:space="preserve">La convocatoria dio apertura el 29 de junio. La convocatoria estuvo abierta hasta el </t>
    </r>
    <r>
      <rPr>
        <b/>
        <sz val="12"/>
        <color theme="1"/>
        <rFont val="Arial"/>
        <family val="2"/>
      </rPr>
      <t xml:space="preserve">26 de julio de 2018 y se recibieron 15 propuestas.   La publicación de resultados defintivos se hará el próximo 02 de noviembre. </t>
    </r>
  </si>
  <si>
    <t xml:space="preserve">En el marco del Programa de Alianzas para la Innovación se seleccionaron un total de 330 empresas para implementar los prototipos en las diferentes Alianzas regionales en todo el país. La selección de las empresas se dio en conjunto con las Cámaras de Comercio, Confecámaras y Colciencias mediante un comite técnico en cada una de las Alianzas. Los resultados fueron divulgados por cada cámara de comercio coordinadora, dependiendo los procedimientos internos establecidos para este fin. </t>
  </si>
  <si>
    <t xml:space="preserve">Se da cumplimiento a la meta, sin embargo se debe comentar que la oportunidad en el reporte y en el envío del plan operativo no es acorde con el procedimiento.  La información que se suministra desde el micrositio de la web de Colciencias no da cuenta coherente de las fechas. Se envía correo al área técnica y a comunicaciones sobre las fechas. </t>
  </si>
  <si>
    <t>Se da cumplimiento de acuerdo a las tareas reportadas en el avance del plan, sin embargo es importante recordar que las tareas deben tener un reporte de acciones de avance y especialmente revisión del área técnica. Se evidencia cumplimiento de la meta pero no se tiene reporte de ejecución presupuestal.</t>
  </si>
  <si>
    <t>Durante el tercer trimestre se adelantaron dos sesiones de degustación de innovación, las cuales se llevaron a cabo los días 10 de agosto y 20 de septiembre. En estas sesiones se apoyaron en procesos de innovación a 160 empresas, de las cuales se reportan 159 ya que la empresa Arandasoft ya había sido apoyada por Beneficios Tributarios durante los dos primeros trimestres del año.</t>
  </si>
  <si>
    <t xml:space="preserve">Se alerta acerca de reportes de avances en el plan operativo de la convocatoriqas y el reporte se toma del seguiminto al PAI, dentro de los reportes se recomienda tener análisis y comentarios de las acciones que se tendrán para cumplir la meta.  </t>
  </si>
  <si>
    <t>El 3 de septiembre el área de registro envío el resporte de evaluación de requisitos mínimos para la convocatoria 816-2018. Desde ese momento se inció la selección de evaluadores que de acuerdo con los términos de referencia de la convocatoria, corresponde a dos pares evaluadores por cada uno de los proyectos.</t>
  </si>
  <si>
    <r>
      <t>La convocatoria tuvo apertura en el 16  de mayo y tuvo</t>
    </r>
    <r>
      <rPr>
        <b/>
        <sz val="12"/>
        <color theme="1"/>
        <rFont val="Arial"/>
        <family val="2"/>
      </rPr>
      <t xml:space="preserve"> cierre el 13 de agosto de 2018 a las 4:00 pm.
Se evaluan 49 propuestas de acuerdo con el reporte de avance en el registro del plan. No se identifica riesgo de incumplimiento en la meta, sin embargo si debe  destacarse que la apertura de la convocatoria d forma paralela con la convocatoria de Innovar tiene su crédito puso en desventaja esa convocatoria por las condiciones de cada una. </t>
    </r>
  </si>
  <si>
    <t>En el mes de septiembre la Oficina TIC evidenció un formulario por PQRS que debía ser incluido en la convocatoria debido a las fallas en el SIGP al cierre de la convocatoria. Por lo anterior, la convocatoria quedó con 9 formularios radicados de los cuales al finalizar la revisión de requisitos, el grupo de registro de la DFA, reporto solo 4 proyectos que podían continuar con el proceso de evaluación. En consecuencia, en septiembre se da inicio al proceso de selección y asignación de evaluadores (2 por proyecto) para los que cumplieron con los requisitos de los TDR. En dos casos fue necesario contactar a 8 evaluadores hasta conseguir los dos que aceptaron la evaluación y con los que la empresa y el evaluador no tenia conflicto de intereses.</t>
  </si>
  <si>
    <r>
      <t xml:space="preserve">La convocatoria tuvo apertura en el 16  de mayo y tuvo </t>
    </r>
    <r>
      <rPr>
        <b/>
        <sz val="12"/>
        <color theme="1"/>
        <rFont val="Arial"/>
        <family val="2"/>
      </rPr>
      <t xml:space="preserve">cierre el 13 de agosto de 2018 a las 4:00 pm. </t>
    </r>
    <r>
      <rPr>
        <sz val="12"/>
        <color theme="1"/>
        <rFont val="Arial"/>
        <family val="2"/>
      </rPr>
      <t xml:space="preserve">Hay cambio de nombre de la convocatoria por sugerencia del comité de dirección. Los resultados de la convocatoria como se evidencia en el reporte no tienen el grado de impacto que se espera, por condiciones de apoyo con los créditos como por el costo de los recursos para las empresas, en ambos casos son condiciones que la dejan en desventaja al manejar una convocatoria tan similar como la de Cierre de Brechas. </t>
    </r>
  </si>
  <si>
    <t>La Convocatoria a empresas fase Expansión de negocios digitales se publicó el 25 de julio de 2018 y finalizo el termino para presentar propuestas el 16 de agosto de 2018, de acuerdo con el cronograma la publicación de resultados se realizara el 24 de agosto.</t>
  </si>
  <si>
    <t xml:space="preserve">Se solicita la modificación de la fecha por segunda vez en comité de dirección para la apertura de la convocatoria al mes de julio de 2018. 
Se evidencia por la página del aliando MinTIC (Iniciativa Apps.co) la apertura de la convocatoria con fecha de cierre el 16 de agosto de 2018. Se da cumplimiento a la meta. </t>
  </si>
  <si>
    <t xml:space="preserve">De acuerdo con el cronograma de las reglas de participación de la convocatoria de oferta y demanda, se publicó la notificación de seleccionados el 28 de junio de 2018.
Cabe resaltar que la convocatoria fue a través de la página WEB de APPS.CO, por lo cual no se tiene memorando firmado con radicado en ORFEO y resolución firmada, fechada y numerada que contenga el banco definitivo de propuestas elegibles.
Adicionalmente, para el reto No 1 las empresas que se presentaron no cumplieron con la totalidad de los requisitos habilitantes, por lo cual se declaró desierto.  </t>
  </si>
  <si>
    <r>
      <t xml:space="preserve">Se dio apertura el 31 de mayo y </t>
    </r>
    <r>
      <rPr>
        <b/>
        <sz val="12"/>
        <color theme="1"/>
        <rFont val="Arial"/>
        <family val="2"/>
      </rPr>
      <t>tuvo cierre el 27 de junio de 2018</t>
    </r>
    <r>
      <rPr>
        <sz val="12"/>
        <color theme="1"/>
        <rFont val="Arial"/>
        <family val="2"/>
      </rPr>
      <t xml:space="preserve">. Se seleccionaron 4 propuestas por medio de retos establecidos por la entidad aliada. No se da cumplimiento a la meta dado que uno de los retos quedo desierto por temas de requisitos habilitantes. </t>
    </r>
  </si>
  <si>
    <r>
      <t xml:space="preserve">Se evidencia apertura de la convocatoria en el link del operador Fedesoft, sin embargo se hace un recordatorio de seguimiento a la actualización del micrositio de Colciencias por parte del área responsable de la convocatoria para mantener actualizado dicho sitio a través de correo enviado el 02 de abril de 2018. Esta convocatoria cerró el 30 de abril pasado. Es operada por Fedesoft. El segundo corte de la convocatoria tendrá cierre hasta el </t>
    </r>
    <r>
      <rPr>
        <b/>
        <sz val="12"/>
        <color theme="1"/>
        <rFont val="Arial"/>
        <family val="2"/>
      </rPr>
      <t>05 de septiembre de 2018</t>
    </r>
    <r>
      <rPr>
        <sz val="12"/>
        <color theme="1"/>
        <rFont val="Arial"/>
        <family val="2"/>
      </rPr>
      <t xml:space="preserve">. Propuestas que cumplen requisitos 4.670 personas. </t>
    </r>
  </si>
  <si>
    <t xml:space="preserve">De acuerdo con el desarrollo de la convocatoria "Generación de capacidades en el Ecosistema Digital de Bogotá, mediante la formación especializada en TI¿ se registraron 5.685 personas donde despues de hacer la validación correspondiente de los requisitos mínimos fueron aceptadas 4.670 personas para pasar a la fase de evaluación de la convocatoria. Debido a que el cierre de la convocatoria fue el 05 de septiembre de 2018 actualmente el proyecto se encuentra en la fase de evaluación para seleccionar las personas que pasarán a la fase de formación.
 </t>
  </si>
  <si>
    <r>
      <t xml:space="preserve">Se dio apertura de la convocatoria en el mes de mayo y tuvo cierre el </t>
    </r>
    <r>
      <rPr>
        <b/>
        <sz val="12"/>
        <color theme="1"/>
        <rFont val="Arial"/>
        <family val="2"/>
      </rPr>
      <t xml:space="preserve">10 de agosto de 2018. No se tiene reporte de avance la información se toma de la página web para conocer resultados. Se solicita desde el área técnica una segunda versión de la convocatoria como medida para cumplir con la meta como acción de mejora por el resultado frente a lo planeado.  </t>
    </r>
  </si>
  <si>
    <t xml:space="preserve">Se recibió del área de registro 202 proyectos  que cumplieron con  los requisitos mínimos de la convocatoria 786 tercer corte  de vigencia 2018  y  se envían a proceso de evaluación. ; en este mismo mes se presentó un proyecto plurianual  a comité de la Direcciòn de Desarrollo de Tecnológico e Innovación por valor de $1.268.515.838 para un cupo a la fecha de $ 158.984.806.340,  un 24.84% del total del cupo para esta vigencia fiscal.
Para el tercer trimestre  se apoyaron 14 empresas para un total acumulado de 53 empresas al tercer trimestre </t>
  </si>
  <si>
    <t xml:space="preserve">Es importante destacar que la extensión de tiempo de este corte de la ventanilla abierta para el 31 de julio dado el nivel de proyectos que se estan recibiendo. Se tienen 39 empresas apoyadas en procesos de innovación y se logra el 24,84% del cupo aprobado, con esto se cumple la meta del porcentaje del cupo para el primer semestre del 2018. No se tienen reportes de avance de la convocatoria en el plan operativo. </t>
  </si>
  <si>
    <t>En la convocatoria 240 de exenciones, se tramito uno proyectos de Ingresos No constitutivos, el cual fue positivo y dos proyectos de exención de iva positivos; respectivamente aprobados por el comité de la Dirección de Desarrollo Tecnológico e Innovación.</t>
  </si>
  <si>
    <t xml:space="preserve">Formación de empresas en procesos de innovación a través de sesiones de mentalidad innovadora en alianza con la Cámara de Comercio de Bogotá </t>
  </si>
  <si>
    <t>El Grupo de Registro de Proyectos hace entrega de la revisión final e informa que de las (1.605) propuestas radicadas, se obtuvo como resultado que (1.505) cumplieron con la totalidad de los requisitos establecidos en los términos de referencia y  (100) serán retirados del proceso por el incumplimiento de uno o más requisitos.</t>
  </si>
  <si>
    <r>
      <t xml:space="preserve">Sin mayor novedad, se recomienda avanzar en la aprobación de las tareas de los planes operativos de la convocatoria. 
Se abrió la convocatoria el 10 de abril y </t>
    </r>
    <r>
      <rPr>
        <b/>
        <sz val="12"/>
        <color theme="1"/>
        <rFont val="Arial"/>
        <family val="2"/>
      </rPr>
      <t xml:space="preserve">cerró el 15 de junio.
Los resultados preliminares se tendrán hasta el próximo 07 de septiembre. </t>
    </r>
    <r>
      <rPr>
        <sz val="12"/>
        <color theme="1"/>
        <rFont val="Arial"/>
        <family val="2"/>
      </rPr>
      <t xml:space="preserve">Para esta convocatoria se recibió un total de 1.721 propuestas de las cuales 1.605 propuestas que entran en proceso de revisión de requisitos, de los cuales 1272 cumplen requisitos el resto quedan para ajustar requisitos. Esta base de propuestas permitiría cumplir sin riesgos la meta al 100%. El 19 de octubre se publica el banco preliminar de elegibles con 622 candidatos. El </t>
    </r>
    <r>
      <rPr>
        <b/>
        <sz val="12"/>
        <color theme="1"/>
        <rFont val="Arial"/>
        <family val="2"/>
      </rPr>
      <t xml:space="preserve">27 de noviembre </t>
    </r>
    <r>
      <rPr>
        <sz val="12"/>
        <color theme="1"/>
        <rFont val="Arial"/>
        <family val="2"/>
      </rPr>
      <t xml:space="preserve">próximo se hará la publicación definitiva de los resultados. </t>
    </r>
  </si>
  <si>
    <t>Se solicitó a SEGEL la elaboración de la Resolución del Banco de propuestas Financiables del cuarto corte de la Convocatoria Nacional Jóvenes Investigadores e Innovadores en Alianza SENA 770 2016/2017, el cual está conformado por 170 propuestas a financiar, las cuales cumplieron requisitos y surtieron el respectivo proceso de evaluación y decisión,  resultado de la convocatoria en las condiciones establecidas (estricto orden) debidamente firmado por la directora del área para la firma del Subdirector General, aprobado en Comité Técnico del 28 de Agosto de 2018.</t>
  </si>
  <si>
    <r>
      <t xml:space="preserve">Se da apertura al cuarto corte de la convocatoria el 23 de marzo aplicando una adenda a la misma de forma que permite dar paso al 4to corte. En sesión del 06 de marzo de 2018 se dio aprobación a la adenda en donde se modifican los numerales: 5, 7, 8 y 16 de la convocatoria 770 de 2016. Solicitamos hacer el ajuste en el plan operativo para ajustarlo en GINA de conformidad con la adenda. Esta adenda no debe considerarse como producto no conforme.  </t>
    </r>
    <r>
      <rPr>
        <b/>
        <sz val="12"/>
        <color theme="1"/>
        <rFont val="Arial"/>
        <family val="2"/>
      </rPr>
      <t xml:space="preserve">Fecha del banco definitivo el 21 de agosto  y se publicó el banco de financiables el 31 de agosto de 2018.
Quedan finalmente 170 propuestas financiables  como resultado de este 4to corte.Gracias a reintegros y desistimientos de jóvenes se tienen recursos que permiten tener algunos jóvenes adicionales para financiar en su propuesta. </t>
    </r>
  </si>
  <si>
    <t>ESTADO DE LA CONVOCATORIA AL  31 DE OCTUBRE DE 2018</t>
  </si>
  <si>
    <r>
      <t xml:space="preserve">La convocatoria dió apertura durante el mes de junio. La convocatoria tuvo apertura el 25 de abril y </t>
    </r>
    <r>
      <rPr>
        <b/>
        <sz val="12"/>
        <color theme="1"/>
        <rFont val="Arial"/>
        <family val="2"/>
      </rPr>
      <t xml:space="preserve">cierre el 24 de agosto de 2018. Se presentaron 93 propuestas. La publicación de resultados defintivos se hará el próximo 02 de noviembre. </t>
    </r>
    <r>
      <rPr>
        <sz val="12"/>
        <color theme="1"/>
        <rFont val="Arial"/>
        <family val="2"/>
      </rPr>
      <t xml:space="preserve">Se tiene un grupo de 77 propuestas que cumplieron requisitos mínimos. </t>
    </r>
  </si>
  <si>
    <t>Se elaboró el Banco de propuestas Financiables de la convocatoria 813-2018 Jóvenes Investigadores e Innovadores en Medicina conformado por 6 propuestas a financiar, las cuales cumplieron requisitos y surtieron el respectivo proceso de evaluación y decisión.</t>
  </si>
  <si>
    <r>
      <t xml:space="preserve">Sin mayor novedad, se recomienda avanzar en el reporte de las tareas de los planes operativos de la convocatoria. Esta por abrir en la medida que se pueda dar tramite a alos recursos aportados por el aliado Pfizer. </t>
    </r>
    <r>
      <rPr>
        <b/>
        <sz val="12"/>
        <color theme="1"/>
        <rFont val="Arial"/>
        <family val="2"/>
      </rPr>
      <t>Fecha de cierre 12 de junio de 2018.
Se recibieron un total de 26 propuestas, de las cuales 16 pasaron al proceso de evaluación y quedarón en el banco preliminar 14 propuestas. finalmente se financiarán 6 propuestas de jóvenes investigadores en medicina. Se levanta alerta de como se lográ financiar más propuestas y se adicionan recursos de la convocatoria frente a los inicialmente  planeados. Se envía correo al área técnica el 02 de noviembre de 2018.</t>
    </r>
  </si>
  <si>
    <t>Se adjunta el banco de propuestas financiables y la resolución correspondiente.</t>
  </si>
  <si>
    <r>
      <t xml:space="preserve">Se da apertura a la convocatoria el 26 de abril de 2018 y </t>
    </r>
    <r>
      <rPr>
        <b/>
        <sz val="12"/>
        <color theme="1"/>
        <rFont val="Arial"/>
        <family val="2"/>
      </rPr>
      <t>estuvo abierta hasta el 14 de junio de 2018 se publicó el banco de financiables el 21 de septiembre de 2018 con un total de 6 propuestas de la siguiente forma: 2 en la línea sin fronteras, 1 en la virtual, 1 en la línea renovada y  1 en la línea itinerante.
 Se da cumplimiento al 100%</t>
    </r>
  </si>
  <si>
    <t>En el periodo de reclamaciones, de acuerdo con el cronograma de la fase de concurso del programa A Ciencia Cierta Eco, se recibe 1 solicitud de la experiencia comunitaria identificada con el ID 393, la cual es atendida en el tiempo correspondiente.</t>
  </si>
  <si>
    <r>
      <t xml:space="preserve">Desde la Dirección de Mentalidad y Cultura se solicita hacer la modificación de la fecha de apertura de la convocatoria para el mes de junio de 2018 y por recomendación del comité se debe ajustar el nombre de la convocatoria. Convocatoria para apertura en junio de 2018. Se le adiciona al nombre A Ciencia Cierta ECO. </t>
    </r>
    <r>
      <rPr>
        <b/>
        <sz val="12"/>
        <color theme="1"/>
        <rFont val="Arial"/>
        <family val="2"/>
      </rPr>
      <t xml:space="preserve">La convocatoria cerró el 21 de agosto de 2018. La publicación de los resultados finales después de la votación se hará el 16 de noviembre. </t>
    </r>
  </si>
  <si>
    <t>(capítulo I) - Francia: el día 2 de agosto se publica el Banco Preliminar de Elegibles el cual lo conforman 16 propuestas que cumplen con todos los requisitos exigidos en le Convocatoria de Movilidad Académica con Europa - 806-2018 - Capítulo 1 ECOS-Nord (Francia), cumpliéndose de esta forma con la meta esperada (se tenía planeado 15 propuestas e ingresan 16 propuestas).
(capítulo II y III) - Alemania
Durante la etapa de Solicitud y Respuesta a aclaraciones del Banco Preliminar de Elegibles de la Convocatoria 806-2018 publicado, se confirma que NO se recibió ni una sola solicitud. Esta información fue confirmada con el Centro de Contacto.</t>
  </si>
  <si>
    <r>
      <t xml:space="preserve">Se dio apertura el 05 de marzo al capitulo de Ecos-Nord Francia. Este capítulo cerró el 04 de mayo de 2018. Para los capítulos 2 y 3 se tuvo apertura el 02 de mayo de 2018 y se dió cierre a los capítulos de la convocatoria el 03 de julio.
</t>
    </r>
    <r>
      <rPr>
        <b/>
        <sz val="12"/>
        <rFont val="Arial"/>
        <family val="2"/>
      </rPr>
      <t>La entrega de resultados definitivos se hará el martes 06 de noviembre de 2018</t>
    </r>
  </si>
  <si>
    <t>Segunda convocatoria para proyectos de I+D para el desarrollo tecnológico de base biológica que contribuyan a los retos del departamento de Cundinamarca</t>
  </si>
  <si>
    <t>Segunda convocatoria de innovación entre universidades y empresas para la promoción y validación productos derivados del aprovechamiento sostenible de la biodiversidad en el departamento de Cundinamarca</t>
  </si>
  <si>
    <t>Segunda convocatoria de innovación entre universidades y empresas para la promoción y validación productos derivados del aprovechamiento sostenible de la biodiversidad en el departamento de Boyacá</t>
  </si>
  <si>
    <t>Proyectos de innovación apoyados</t>
  </si>
  <si>
    <t>noviembre de 2018</t>
  </si>
  <si>
    <t>octubre de 2018</t>
  </si>
  <si>
    <t>21 de septiembre de 2018</t>
  </si>
  <si>
    <t>Se da apertura a la convocatoria de forma anticipada el 21 de septiembre y se planea cerrar el 22 de noviembre próximo.</t>
  </si>
  <si>
    <t>Esta convocatoria se abre para compensar el cumplimiento de la meta rezagada de  la primera convocatoria. Dará cierre el próximo 22 de noviembre de 2018.</t>
  </si>
  <si>
    <t>Se da apertura a la convocatoria de forma anticipada el 21 de septiembre y se planea cerrar el 16 de noviembre próximo.</t>
  </si>
  <si>
    <t>Esta convocatoria se abre para compensar el cumplimiento de la meta rezagada de  la primera convocatoria. Dará cierre el próximo 16 de noviembre de 2018.</t>
  </si>
  <si>
    <t>Se da apertura a la convocatoria de forma anticipada el 21 de septiembre y se planea cerrar el 09 de noviembre próximo.</t>
  </si>
  <si>
    <t>Esta convocatoria se abre para compensar el cumplimiento de la meta rezagada de  la primera convocatoria. Dará cierre el próximo 09 de noviembre de 2018.</t>
  </si>
  <si>
    <t xml:space="preserve">Esta en espera de aprobación y espera de avala de la Subdirección  el cambio de la persona responsable del reporte de tareas de la convocatoria. </t>
  </si>
  <si>
    <r>
      <t xml:space="preserve">Abierta a tiempo, se decide abrir en dos fases ya que dado que no se tienen antecedentes de la convocatoria es necesario evaluar las capacidades técnicas ya en la segunda fase se harán las propuestas por parte de las entidades preseleccionadas. 
</t>
    </r>
    <r>
      <rPr>
        <b/>
        <sz val="12"/>
        <color theme="1"/>
        <rFont val="Arial"/>
        <family val="2"/>
      </rPr>
      <t xml:space="preserve">Esta pendiente el reporte de avance de la convocatoria. </t>
    </r>
  </si>
  <si>
    <r>
      <t xml:space="preserve">Cierre lunes 30 abril 2018 17:00 
Cierre primer Corte miércoles 31 enero 2018 17:00 
Cierre segundo Corte miércoles 14 marzo 2018 17:00 
Cierre tercer Corte lunes 30 abril 2018 17:00
</t>
    </r>
    <r>
      <rPr>
        <b/>
        <sz val="11"/>
        <rFont val="Arial"/>
        <family val="2"/>
      </rPr>
      <t>Cierre cuarto corte: viernes 29 de junio 16:00</t>
    </r>
    <r>
      <rPr>
        <sz val="11"/>
        <rFont val="Arial"/>
        <family val="2"/>
      </rPr>
      <t xml:space="preserve">
Aunque en los TdR aparece la siguiente nota "7 Se cuenta con un presupuesto adicional de $190.000.000, para cubrir los costos de evaluación y seguimiento total de la ejecución de la convocatoria, para un total de $1.150.000.000 dispuestos para esta convocatoria". 
Mediante adenda aprobada el 18 de abril de 2018 se modifica el numeral 15 Cronograma dadas las condiciones manifestadas por participantes como difultad de medios para el registro de la propuesta, desconfianza en el registro de su invención, desconocimiento de las modalidades de protección de propiedad intelectual. 
</t>
    </r>
    <r>
      <rPr>
        <b/>
        <sz val="11"/>
        <rFont val="Arial"/>
        <family val="2"/>
      </rPr>
      <t>Primer Corte:</t>
    </r>
    <r>
      <rPr>
        <sz val="11"/>
        <rFont val="Arial"/>
        <family val="2"/>
      </rPr>
      <t xml:space="preserve"> En el banco definitivo quedaron 44 elegibles.
</t>
    </r>
    <r>
      <rPr>
        <b/>
        <sz val="11"/>
        <rFont val="Arial"/>
        <family val="2"/>
      </rPr>
      <t xml:space="preserve">Segundo Corte: </t>
    </r>
    <r>
      <rPr>
        <sz val="11"/>
        <rFont val="Arial"/>
        <family val="2"/>
      </rPr>
      <t xml:space="preserve">En el banco definitivo quedaron 40 elegibles. 
</t>
    </r>
    <r>
      <rPr>
        <b/>
        <sz val="11"/>
        <rFont val="Arial"/>
        <family val="2"/>
      </rPr>
      <t xml:space="preserve">Tercer Corte: </t>
    </r>
    <r>
      <rPr>
        <sz val="11"/>
        <rFont val="Arial"/>
        <family val="2"/>
      </rPr>
      <t xml:space="preserve"> En el banco definitivo quedaron 92 elegibles. 
</t>
    </r>
    <r>
      <rPr>
        <b/>
        <sz val="11"/>
        <rFont val="Arial"/>
        <family val="2"/>
      </rPr>
      <t>Cuarto Corte:</t>
    </r>
    <r>
      <rPr>
        <sz val="11"/>
        <rFont val="Arial"/>
        <family val="2"/>
      </rPr>
      <t xml:space="preserve"> En el banco preliminar de elegibles se tienen 86 propuestas
En banco definitivo de la cuarta cohorte se publicó el </t>
    </r>
    <r>
      <rPr>
        <b/>
        <sz val="11"/>
        <rFont val="Arial"/>
        <family val="2"/>
      </rPr>
      <t>17 de agosto de 2018.
Se lográ finalmente un total de 262 propuestas.</t>
    </r>
  </si>
  <si>
    <r>
      <t xml:space="preserve">De acuerdo con el comité extraordinario de SubDirección del 28 de febrero de 2018, se adendó la convocatoria para modificarl el numeral 12. Cronograma, modificando  el </t>
    </r>
    <r>
      <rPr>
        <b/>
        <sz val="11"/>
        <rFont val="Arial"/>
        <family val="2"/>
      </rPr>
      <t>cierre a la misma el 01 de junio de 2018</t>
    </r>
    <r>
      <rPr>
        <sz val="11"/>
        <rFont val="Arial"/>
        <family val="2"/>
      </rPr>
      <t xml:space="preserve"> y publicando resultados definitivos el 07 de septiembre de 2018. Segun el listado preliminar se tienen 17 personas inscritas en las 19 ternas propuestas. Se publicó el banco preliminar de elegibles on 35 propuestas que quedan en este banco, el banco definitivo se publicó el </t>
    </r>
    <r>
      <rPr>
        <b/>
        <sz val="11"/>
        <rFont val="Arial"/>
        <family val="2"/>
      </rPr>
      <t xml:space="preserve">06 de agosto de 2018 con un total de 14 ternas conformadas y que pasan a instancia presidencial para ser notificadas. </t>
    </r>
  </si>
  <si>
    <r>
      <t xml:space="preserve">En sesión del 19 de febrero de 2018 del comité se aprobó la adenda que modifica  los numerales 6, 15, y 17, junto con el anexo 4. El cierre de la convocatoria el 23 de marzo de 2018.  Resultados Preliminares el 23 de abril. Por medio de acta del comité de subdirección del 19 de febrero de 2018 se adendo la convocatoria modificando los numerales 15. cronograma, 17 propiedad intelectual y Anexo 4.  De acuerdo a información evidenciada en el portal de Colciencias en el banco definitivo de elegibles la convocatoria </t>
    </r>
    <r>
      <rPr>
        <b/>
        <sz val="11"/>
        <rFont val="Arial"/>
        <family val="2"/>
      </rPr>
      <t xml:space="preserve">no tuvo elegibles. No se cumple la meta bajo este escenario. Como medida correctiva se abrió la convocatoria 827 de 2018 para poder dar cumplimiento a la meta de la convocatoria. </t>
    </r>
  </si>
  <si>
    <r>
      <t xml:space="preserve">Cierre viernes 13 abril 2018 16:00 
Cierre tercer Corte viernes 13 abril 2018 16:00
</t>
    </r>
    <r>
      <rPr>
        <b/>
        <sz val="12"/>
        <rFont val="Arial"/>
        <family val="2"/>
      </rPr>
      <t>Se recibieron 151 propuestas para esta convocatoria, pasaron al banco definitivo de elegibles 62 propuestas y quedaron como financiables 14 propuestas de candidatos para cursar maestrías.</t>
    </r>
  </si>
  <si>
    <r>
      <t xml:space="preserve">Cierre viernes 13 abril 2018 16:00 
Cierre segundo Corte viernes 17 marzo 2017 16:00 
Cierre tercer Corte viernes 13 abril 2018 16:00
</t>
    </r>
    <r>
      <rPr>
        <b/>
        <sz val="12"/>
        <rFont val="Arial"/>
        <family val="2"/>
      </rPr>
      <t xml:space="preserve">Se recibieron 15 propuestas para esta convocatoria. Se tiene incumplimiento de la convocatoria dado que el numero de propuestas a financiar es 2, después de la calificación se tienen dos propuestas elegibles. Se evidencia incumplimiento de la meta y luego de citar a mesa de trabajo se evidencia que se hizo un inventario detallado de los potenciales candidatos que pudieran llegar a participar, sin embargo con la trazabilidad no fue posible tener un suficiente número de propuestas elegibles.  </t>
    </r>
  </si>
  <si>
    <t>Innovar tiene su crédito - línea de financiación de I+D+i , segunda convocatoria.</t>
  </si>
  <si>
    <t>Segunda convocatoria para apoyar la internacionalización de patentes colombianas vía PCT</t>
  </si>
  <si>
    <t>31 de octubre de 2018</t>
  </si>
  <si>
    <t>Aboierta</t>
  </si>
  <si>
    <t xml:space="preserve">Se abre la convocatoria opoctunament el 31 de octubre. </t>
  </si>
  <si>
    <t>Al corte del 31 de octubre no se había dado apertura a la convocatoria</t>
  </si>
  <si>
    <t xml:space="preserve">'Se abre la convocatoria opoctunament el 31 de octubre.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</si>
</sst>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164" formatCode="[$-240A]d&quot; de &quot;mmmm&quot; de &quot;yyyy;@"/>
    <numFmt numFmtId="165" formatCode="dd/mm/yyyy;@"/>
    <numFmt numFmtId="166" formatCode="_-&quot;$&quot;* #,##0_-;\-&quot;$&quot;* #,##0_-;_-&quot;$&quot;* &quot;-&quot;??_-;_-@_-"/>
    <numFmt numFmtId="167" formatCode="0.0%"/>
  </numFmts>
  <fonts count="27" x14ac:knownFonts="1">
    <font>
      <sz val="11"/>
      <color theme="1"/>
      <name val="Calibri"/>
      <family val="2"/>
      <scheme val="minor"/>
    </font>
    <font>
      <sz val="12"/>
      <name val="Arial"/>
      <family val="2"/>
    </font>
    <font>
      <sz val="12"/>
      <color theme="1"/>
      <name val="Arial"/>
      <family val="2"/>
    </font>
    <font>
      <b/>
      <sz val="12"/>
      <color theme="0"/>
      <name val="Arial"/>
      <family val="2"/>
    </font>
    <font>
      <b/>
      <sz val="12"/>
      <color rgb="FFFFFF0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sz val="11"/>
      <color theme="1"/>
      <name val="Calibri"/>
      <family val="2"/>
      <scheme val="minor"/>
    </font>
    <font>
      <b/>
      <sz val="12"/>
      <color theme="1"/>
      <name val="Arial Narrow"/>
      <family val="2"/>
    </font>
    <font>
      <sz val="11"/>
      <name val="Arial"/>
      <family val="2"/>
    </font>
    <font>
      <sz val="10"/>
      <name val="Arial"/>
      <family val="2"/>
    </font>
    <font>
      <b/>
      <sz val="8"/>
      <color theme="0"/>
      <name val="Arial"/>
      <family val="2"/>
    </font>
    <font>
      <b/>
      <sz val="12"/>
      <color rgb="FFFF0000"/>
      <name val="Arial"/>
      <family val="2"/>
    </font>
    <font>
      <sz val="12"/>
      <color rgb="FF000000"/>
      <name val="Arial"/>
      <family val="2"/>
    </font>
    <font>
      <sz val="12"/>
      <color theme="0"/>
      <name val="Arial"/>
      <family val="2"/>
    </font>
    <font>
      <sz val="12"/>
      <color rgb="FFC00000"/>
      <name val="Arial"/>
      <family val="2"/>
    </font>
    <font>
      <sz val="24"/>
      <color rgb="FFC00000"/>
      <name val="Arial"/>
      <family val="2"/>
    </font>
    <font>
      <sz val="12"/>
      <color rgb="FF000000"/>
      <name val="Verdana"/>
      <family val="2"/>
    </font>
    <font>
      <b/>
      <sz val="11"/>
      <name val="Arial"/>
      <family val="2"/>
    </font>
    <font>
      <b/>
      <sz val="12"/>
      <name val="Arial"/>
      <family val="2"/>
    </font>
    <font>
      <b/>
      <sz val="12"/>
      <color theme="1"/>
      <name val="Arial"/>
      <family val="2"/>
    </font>
    <font>
      <sz val="12"/>
      <color rgb="FFFF0000"/>
      <name val="Arial"/>
      <family val="2"/>
    </font>
    <font>
      <sz val="11"/>
      <color rgb="FF454545"/>
      <name val="Arial"/>
      <family val="2"/>
    </font>
    <font>
      <b/>
      <sz val="18"/>
      <color rgb="FFFF0000"/>
      <name val="Arial"/>
      <family val="2"/>
    </font>
  </fonts>
  <fills count="7">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theme="0" tint="-0.34998626667073579"/>
        <bgColor rgb="FF000000"/>
      </patternFill>
    </fill>
    <fill>
      <patternFill patternType="solid">
        <fgColor theme="0"/>
        <bgColor rgb="FF000000"/>
      </patternFill>
    </fill>
  </fills>
  <borders count="3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2">
    <xf numFmtId="0" fontId="0" fillId="0" borderId="0"/>
    <xf numFmtId="42"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cellStyleXfs>
  <cellXfs count="315">
    <xf numFmtId="0" fontId="0" fillId="0" borderId="0" xfId="0"/>
    <xf numFmtId="0" fontId="1" fillId="2" borderId="0" xfId="0" applyFont="1" applyFill="1"/>
    <xf numFmtId="0" fontId="2" fillId="2" borderId="0" xfId="0" applyFont="1" applyFill="1"/>
    <xf numFmtId="0" fontId="5" fillId="3" borderId="3" xfId="0" applyFont="1" applyFill="1" applyBorder="1" applyAlignment="1">
      <alignment horizontal="center" vertical="center"/>
    </xf>
    <xf numFmtId="0" fontId="2" fillId="2" borderId="3" xfId="0" applyFont="1"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0"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1" fillId="0" borderId="3" xfId="0" quotePrefix="1" applyFont="1" applyFill="1" applyBorder="1" applyAlignment="1">
      <alignment vertical="center" wrapText="1"/>
    </xf>
    <xf numFmtId="0" fontId="1" fillId="0" borderId="3" xfId="0" applyFont="1" applyFill="1" applyBorder="1" applyAlignment="1">
      <alignment vertical="center" wrapText="1"/>
    </xf>
    <xf numFmtId="0" fontId="1" fillId="0" borderId="3" xfId="0" quotePrefix="1" applyFont="1" applyFill="1" applyBorder="1" applyAlignment="1">
      <alignment horizontal="center" vertical="center" wrapText="1"/>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9" fontId="2" fillId="2" borderId="3" xfId="2"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1" fillId="2" borderId="0" xfId="0" applyFont="1" applyFill="1" applyAlignment="1">
      <alignment vertical="center"/>
    </xf>
    <xf numFmtId="0" fontId="2" fillId="2" borderId="3" xfId="0" applyFont="1" applyFill="1" applyBorder="1" applyAlignment="1">
      <alignment vertical="center"/>
    </xf>
    <xf numFmtId="165" fontId="1" fillId="0"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42" fontId="2" fillId="2" borderId="3" xfId="0" applyNumberFormat="1" applyFont="1" applyFill="1" applyBorder="1" applyAlignment="1">
      <alignment vertical="center"/>
    </xf>
    <xf numFmtId="0" fontId="12" fillId="2" borderId="0" xfId="0" applyFont="1" applyFill="1" applyAlignment="1">
      <alignment vertical="center"/>
    </xf>
    <xf numFmtId="0" fontId="6" fillId="2" borderId="0" xfId="0" applyFont="1" applyFill="1" applyAlignment="1">
      <alignment vertical="center"/>
    </xf>
    <xf numFmtId="165" fontId="1" fillId="2"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5"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3" xfId="0" applyNumberFormat="1" applyFont="1" applyFill="1" applyBorder="1" applyAlignment="1">
      <alignment horizontal="center" vertical="center"/>
    </xf>
    <xf numFmtId="0" fontId="2" fillId="2" borderId="3" xfId="0" quotePrefix="1" applyFont="1" applyFill="1" applyBorder="1" applyAlignment="1">
      <alignment horizontal="center" vertical="center"/>
    </xf>
    <xf numFmtId="42" fontId="1" fillId="2" borderId="3" xfId="1" applyFont="1" applyFill="1" applyBorder="1" applyAlignment="1">
      <alignment horizontal="center" vertical="center"/>
    </xf>
    <xf numFmtId="0" fontId="1" fillId="0" borderId="3" xfId="0" applyFont="1" applyFill="1" applyBorder="1" applyAlignment="1">
      <alignment horizontal="center" vertical="center" wrapText="1"/>
    </xf>
    <xf numFmtId="0" fontId="2" fillId="2" borderId="0" xfId="0" applyFont="1" applyFill="1" applyAlignment="1">
      <alignment wrapText="1"/>
    </xf>
    <xf numFmtId="42" fontId="2" fillId="0" borderId="3" xfId="4" applyFont="1" applyFill="1" applyBorder="1" applyAlignment="1">
      <alignment vertical="center"/>
    </xf>
    <xf numFmtId="0" fontId="1" fillId="2" borderId="3" xfId="0" applyFont="1" applyFill="1" applyBorder="1" applyAlignment="1">
      <alignment vertical="center" wrapText="1"/>
    </xf>
    <xf numFmtId="0" fontId="15" fillId="2" borderId="3" xfId="0" applyFont="1" applyFill="1" applyBorder="1" applyAlignment="1">
      <alignment horizontal="center" vertical="center"/>
    </xf>
    <xf numFmtId="0" fontId="2" fillId="2" borderId="3" xfId="0" quotePrefix="1" applyFont="1" applyFill="1" applyBorder="1" applyAlignment="1">
      <alignment vertical="center"/>
    </xf>
    <xf numFmtId="9" fontId="2" fillId="2" borderId="3" xfId="2" applyFont="1" applyFill="1" applyBorder="1" applyAlignment="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xf>
    <xf numFmtId="164" fontId="1" fillId="2"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0" fontId="2" fillId="2" borderId="0" xfId="0" applyFont="1" applyFill="1" applyAlignment="1">
      <alignment horizontal="justify"/>
    </xf>
    <xf numFmtId="0" fontId="1" fillId="2" borderId="3" xfId="0" applyFont="1" applyFill="1" applyBorder="1" applyAlignment="1">
      <alignment horizontal="justify" vertical="center" wrapText="1"/>
    </xf>
    <xf numFmtId="0" fontId="1" fillId="2" borderId="0" xfId="0" applyFont="1" applyFill="1" applyAlignment="1">
      <alignment horizontal="justify"/>
    </xf>
    <xf numFmtId="0" fontId="1" fillId="2" borderId="3" xfId="0" quotePrefix="1" applyFont="1" applyFill="1" applyBorder="1" applyAlignment="1">
      <alignment horizontal="justify" vertical="center" wrapText="1"/>
    </xf>
    <xf numFmtId="0" fontId="1" fillId="2" borderId="22" xfId="0" applyFont="1" applyFill="1" applyBorder="1" applyAlignment="1">
      <alignment horizontal="center" vertical="center" wrapText="1"/>
    </xf>
    <xf numFmtId="6" fontId="2" fillId="0" borderId="3" xfId="1"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166" fontId="1" fillId="0" borderId="3" xfId="3" applyNumberFormat="1" applyFont="1" applyFill="1" applyBorder="1" applyAlignment="1">
      <alignment vertical="center" wrapText="1"/>
    </xf>
    <xf numFmtId="42" fontId="2"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42" fontId="2" fillId="2" borderId="3" xfId="1" applyFont="1" applyFill="1" applyBorder="1" applyAlignment="1">
      <alignment vertical="center"/>
    </xf>
    <xf numFmtId="42" fontId="17" fillId="2" borderId="0" xfId="0" applyNumberFormat="1" applyFont="1" applyFill="1" applyAlignment="1">
      <alignment vertical="center"/>
    </xf>
    <xf numFmtId="0" fontId="2" fillId="2" borderId="0" xfId="0" applyFont="1" applyFill="1" applyBorder="1" applyAlignment="1">
      <alignment horizontal="center" vertical="center"/>
    </xf>
    <xf numFmtId="42" fontId="1"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5" fontId="2" fillId="2" borderId="21" xfId="0" applyNumberFormat="1" applyFont="1" applyFill="1" applyBorder="1" applyAlignment="1">
      <alignment horizontal="center" vertical="center"/>
    </xf>
    <xf numFmtId="165" fontId="2" fillId="0" borderId="3" xfId="0" quotePrefix="1" applyNumberFormat="1" applyFont="1" applyFill="1" applyBorder="1" applyAlignment="1">
      <alignment horizontal="center" vertical="center" wrapText="1"/>
    </xf>
    <xf numFmtId="0" fontId="2" fillId="2" borderId="3" xfId="0" applyFont="1" applyFill="1" applyBorder="1" applyAlignment="1">
      <alignment horizontal="left" vertical="center" wrapText="1" indent="1"/>
    </xf>
    <xf numFmtId="0" fontId="1" fillId="2" borderId="4" xfId="0" quotePrefix="1" applyFont="1" applyFill="1" applyBorder="1" applyAlignment="1">
      <alignment vertical="center" wrapText="1"/>
    </xf>
    <xf numFmtId="0" fontId="1" fillId="2" borderId="3" xfId="0" quotePrefix="1" applyFont="1" applyFill="1" applyBorder="1" applyAlignment="1">
      <alignment vertical="center" wrapText="1"/>
    </xf>
    <xf numFmtId="9" fontId="2" fillId="2" borderId="3" xfId="2" applyFont="1" applyFill="1" applyBorder="1" applyAlignment="1">
      <alignment horizontal="right" vertical="center"/>
    </xf>
    <xf numFmtId="0" fontId="2" fillId="2" borderId="0" xfId="0" applyFont="1" applyFill="1" applyBorder="1" applyAlignment="1">
      <alignment horizontal="left" vertical="center"/>
    </xf>
    <xf numFmtId="17"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wrapText="1"/>
    </xf>
    <xf numFmtId="42" fontId="2" fillId="2" borderId="3" xfId="1" quotePrefix="1" applyFont="1" applyFill="1" applyBorder="1" applyAlignment="1">
      <alignment horizontal="center" vertical="center"/>
    </xf>
    <xf numFmtId="0" fontId="16" fillId="0" borderId="3" xfId="0" quotePrefix="1" applyFont="1" applyBorder="1" applyAlignment="1">
      <alignment horizontal="justify" vertical="center" wrapText="1"/>
    </xf>
    <xf numFmtId="42" fontId="19" fillId="2" borderId="0" xfId="1" applyFont="1" applyFill="1" applyBorder="1" applyAlignment="1">
      <alignment horizontal="left" vertical="top"/>
    </xf>
    <xf numFmtId="9" fontId="1" fillId="2" borderId="3" xfId="0" applyNumberFormat="1" applyFont="1" applyFill="1" applyBorder="1" applyAlignment="1">
      <alignment horizontal="center" vertical="center" wrapText="1"/>
    </xf>
    <xf numFmtId="17" fontId="1" fillId="2" borderId="3" xfId="0" quotePrefix="1" applyNumberFormat="1" applyFont="1" applyFill="1" applyBorder="1" applyAlignment="1">
      <alignment horizontal="center" vertical="center" wrapText="1"/>
    </xf>
    <xf numFmtId="17" fontId="1" fillId="2" borderId="3" xfId="0" quotePrefix="1" applyNumberFormat="1" applyFont="1" applyFill="1" applyBorder="1" applyAlignment="1">
      <alignment horizontal="center" vertical="center"/>
    </xf>
    <xf numFmtId="17" fontId="1" fillId="0" borderId="3" xfId="0" quotePrefix="1" applyNumberFormat="1" applyFont="1" applyFill="1" applyBorder="1" applyAlignment="1">
      <alignment horizontal="center" vertical="center" wrapText="1"/>
    </xf>
    <xf numFmtId="6" fontId="1" fillId="2" borderId="3" xfId="0" applyNumberFormat="1" applyFont="1" applyFill="1" applyBorder="1" applyAlignment="1">
      <alignment horizontal="center" vertical="center"/>
    </xf>
    <xf numFmtId="8" fontId="1" fillId="2" borderId="3" xfId="0" applyNumberFormat="1" applyFont="1" applyFill="1" applyBorder="1" applyAlignment="1">
      <alignment horizontal="center" vertical="center"/>
    </xf>
    <xf numFmtId="6" fontId="1" fillId="0" borderId="3" xfId="0" applyNumberFormat="1" applyFont="1" applyFill="1" applyBorder="1" applyAlignment="1">
      <alignment horizontal="center" vertical="center"/>
    </xf>
    <xf numFmtId="0" fontId="1" fillId="2" borderId="3" xfId="0" applyFont="1" applyFill="1" applyBorder="1"/>
    <xf numFmtId="0" fontId="2" fillId="2" borderId="6" xfId="0" applyFont="1" applyFill="1" applyBorder="1" applyAlignment="1">
      <alignment horizontal="justify" vertical="center" wrapText="1"/>
    </xf>
    <xf numFmtId="0" fontId="2" fillId="2" borderId="3" xfId="0" quotePrefix="1" applyFont="1" applyFill="1" applyBorder="1" applyAlignment="1">
      <alignment vertical="center" wrapText="1"/>
    </xf>
    <xf numFmtId="0" fontId="2" fillId="2" borderId="3" xfId="5" quotePrefix="1" applyNumberFormat="1" applyFont="1" applyFill="1" applyBorder="1" applyAlignment="1">
      <alignment horizontal="center" vertical="center"/>
    </xf>
    <xf numFmtId="49" fontId="2" fillId="2" borderId="3" xfId="5" quotePrefix="1" applyNumberFormat="1" applyFont="1" applyFill="1" applyBorder="1" applyAlignment="1">
      <alignment horizontal="center" vertical="center"/>
    </xf>
    <xf numFmtId="42" fontId="1" fillId="0" borderId="3" xfId="1" applyFont="1" applyFill="1" applyBorder="1" applyAlignment="1">
      <alignment vertical="center" wrapText="1"/>
    </xf>
    <xf numFmtId="0" fontId="2" fillId="2" borderId="0" xfId="0" applyFont="1" applyFill="1" applyBorder="1" applyAlignment="1">
      <alignment horizontal="left" vertical="center" wrapText="1" indent="1"/>
    </xf>
    <xf numFmtId="0" fontId="1" fillId="2" borderId="3" xfId="0" quotePrefix="1" applyFont="1" applyFill="1" applyBorder="1" applyAlignment="1">
      <alignment horizontal="center" vertical="center"/>
    </xf>
    <xf numFmtId="0" fontId="1" fillId="2" borderId="22" xfId="0" quotePrefix="1" applyFont="1" applyFill="1" applyBorder="1" applyAlignment="1">
      <alignment horizontal="center" vertical="center" wrapText="1"/>
    </xf>
    <xf numFmtId="0" fontId="1" fillId="2" borderId="3" xfId="0" applyFont="1" applyFill="1" applyBorder="1" applyAlignment="1">
      <alignment horizontal="left" vertical="center" wrapText="1" indent="1"/>
    </xf>
    <xf numFmtId="0" fontId="13" fillId="6" borderId="21" xfId="0" applyFont="1" applyFill="1" applyBorder="1" applyAlignment="1">
      <alignment horizontal="center" vertical="center" wrapText="1"/>
    </xf>
    <xf numFmtId="0" fontId="12" fillId="2" borderId="21" xfId="0" applyFont="1" applyFill="1" applyBorder="1" applyAlignment="1">
      <alignment horizontal="justify" vertical="center" wrapText="1"/>
    </xf>
    <xf numFmtId="42" fontId="13" fillId="2" borderId="21" xfId="1" applyFont="1" applyFill="1" applyBorder="1" applyAlignment="1">
      <alignment horizontal="center" vertical="center"/>
    </xf>
    <xf numFmtId="42" fontId="13" fillId="2" borderId="3" xfId="1" applyFont="1" applyFill="1" applyBorder="1" applyAlignment="1">
      <alignment horizontal="center" vertical="center"/>
    </xf>
    <xf numFmtId="0" fontId="2" fillId="2" borderId="0" xfId="0" applyFont="1" applyFill="1" applyAlignment="1">
      <alignment horizontal="right"/>
    </xf>
    <xf numFmtId="0" fontId="12" fillId="2" borderId="21" xfId="0" quotePrefix="1" applyFont="1" applyFill="1" applyBorder="1" applyAlignment="1">
      <alignment horizontal="justify" vertical="center" wrapText="1"/>
    </xf>
    <xf numFmtId="0" fontId="2" fillId="2" borderId="21" xfId="0" quotePrefix="1"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20" fillId="0" borderId="3" xfId="0" applyFont="1" applyBorder="1" applyAlignment="1">
      <alignment horizontal="center" vertical="center"/>
    </xf>
    <xf numFmtId="166" fontId="15" fillId="0" borderId="3" xfId="3" applyNumberFormat="1" applyFont="1" applyFill="1" applyBorder="1" applyAlignment="1">
      <alignment horizontal="center" vertical="center" wrapText="1"/>
    </xf>
    <xf numFmtId="41" fontId="15" fillId="0" borderId="3" xfId="5" applyFont="1" applyFill="1" applyBorder="1" applyAlignment="1">
      <alignment horizontal="center" vertical="center" wrapText="1"/>
    </xf>
    <xf numFmtId="165" fontId="1" fillId="0" borderId="3" xfId="0" applyNumberFormat="1" applyFont="1" applyFill="1" applyBorder="1" applyAlignment="1">
      <alignment horizontal="center" vertical="center"/>
    </xf>
    <xf numFmtId="42" fontId="1" fillId="0" borderId="3" xfId="1" applyFont="1" applyFill="1" applyBorder="1" applyAlignment="1">
      <alignment vertical="center"/>
    </xf>
    <xf numFmtId="164" fontId="1" fillId="0" borderId="3" xfId="0" applyNumberFormat="1" applyFont="1" applyFill="1" applyBorder="1" applyAlignment="1">
      <alignment vertical="center" wrapText="1"/>
    </xf>
    <xf numFmtId="15" fontId="2" fillId="2" borderId="3" xfId="0" applyNumberFormat="1" applyFont="1" applyFill="1" applyBorder="1" applyAlignment="1">
      <alignment horizontal="center" vertical="center" wrapText="1"/>
    </xf>
    <xf numFmtId="0" fontId="2" fillId="2" borderId="3" xfId="0" applyFont="1" applyFill="1" applyBorder="1" applyAlignment="1">
      <alignment horizontal="justify" vertical="center"/>
    </xf>
    <xf numFmtId="0" fontId="2" fillId="2" borderId="3" xfId="0" quotePrefix="1" applyFont="1" applyFill="1" applyBorder="1" applyAlignment="1">
      <alignment horizontal="justify" vertical="center"/>
    </xf>
    <xf numFmtId="16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1" xfId="0" quotePrefix="1"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3" xfId="0" applyFont="1" applyFill="1" applyBorder="1" applyAlignment="1">
      <alignment horizontal="left" vertical="center" wrapText="1" indent="1"/>
    </xf>
    <xf numFmtId="42" fontId="1" fillId="0" borderId="3" xfId="0" applyNumberFormat="1" applyFont="1" applyFill="1" applyBorder="1" applyAlignment="1">
      <alignment vertical="center" wrapText="1"/>
    </xf>
    <xf numFmtId="42" fontId="1" fillId="0" borderId="3" xfId="0" applyNumberFormat="1" applyFont="1" applyFill="1" applyBorder="1" applyAlignment="1">
      <alignment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quotePrefix="1" applyFont="1" applyFill="1" applyBorder="1" applyAlignment="1">
      <alignment horizontal="left" vertical="center" wrapText="1" indent="1"/>
    </xf>
    <xf numFmtId="0" fontId="1" fillId="2" borderId="6" xfId="0" quotePrefix="1" applyFont="1" applyFill="1" applyBorder="1" applyAlignment="1">
      <alignment horizontal="left" vertical="center" wrapText="1" indent="1"/>
    </xf>
    <xf numFmtId="10" fontId="1" fillId="6" borderId="21" xfId="2" applyNumberFormat="1"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3" xfId="0" applyFont="1" applyFill="1" applyBorder="1" applyAlignment="1">
      <alignment horizontal="center" vertical="center" wrapText="1"/>
    </xf>
    <xf numFmtId="10" fontId="1" fillId="6" borderId="3" xfId="2" applyNumberFormat="1" applyFont="1" applyFill="1" applyBorder="1" applyAlignment="1">
      <alignment horizontal="center" vertical="center" wrapText="1"/>
    </xf>
    <xf numFmtId="0" fontId="12" fillId="6" borderId="21"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0" fontId="13" fillId="6" borderId="21" xfId="0" quotePrefix="1" applyFont="1" applyFill="1" applyBorder="1" applyAlignment="1">
      <alignment horizontal="center" vertical="center" wrapText="1"/>
    </xf>
    <xf numFmtId="0" fontId="24" fillId="6" borderId="21" xfId="0" applyFont="1" applyFill="1" applyBorder="1" applyAlignment="1">
      <alignment horizontal="center" vertical="center" wrapText="1"/>
    </xf>
    <xf numFmtId="10" fontId="24" fillId="6" borderId="21" xfId="2"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quotePrefix="1" applyFont="1" applyFill="1" applyBorder="1" applyAlignment="1">
      <alignment horizontal="center" vertical="center" wrapText="1"/>
    </xf>
    <xf numFmtId="0" fontId="1" fillId="2" borderId="3" xfId="0" applyFont="1" applyFill="1" applyBorder="1" applyAlignment="1">
      <alignment horizontal="justify" vertical="center" wrapText="1"/>
    </xf>
    <xf numFmtId="0" fontId="23" fillId="2" borderId="3" xfId="0" applyFont="1" applyFill="1" applyBorder="1" applyAlignment="1">
      <alignment horizontal="justify" vertical="center" wrapText="1"/>
    </xf>
    <xf numFmtId="10" fontId="2" fillId="2" borderId="3" xfId="0" applyNumberFormat="1" applyFont="1" applyFill="1" applyBorder="1" applyAlignment="1">
      <alignment horizontal="center" vertical="center"/>
    </xf>
    <xf numFmtId="167" fontId="2" fillId="2" borderId="3" xfId="2" applyNumberFormat="1" applyFont="1" applyFill="1" applyBorder="1" applyAlignment="1">
      <alignment horizontal="right" vertical="center"/>
    </xf>
    <xf numFmtId="6" fontId="2" fillId="2" borderId="3" xfId="0" applyNumberFormat="1" applyFont="1" applyFill="1" applyBorder="1" applyAlignment="1">
      <alignment vertical="center" wrapText="1"/>
    </xf>
    <xf numFmtId="0" fontId="2" fillId="2" borderId="3" xfId="0" applyFont="1" applyFill="1" applyBorder="1" applyAlignment="1">
      <alignment horizontal="center" vertical="center"/>
    </xf>
    <xf numFmtId="42" fontId="2" fillId="2" borderId="0" xfId="0" applyNumberFormat="1" applyFont="1" applyFill="1" applyAlignment="1">
      <alignment horizontal="center" vertical="center"/>
    </xf>
    <xf numFmtId="3" fontId="2" fillId="2" borderId="0" xfId="0" applyNumberFormat="1" applyFont="1" applyFill="1" applyAlignment="1">
      <alignment horizontal="center" vertical="center"/>
    </xf>
    <xf numFmtId="3" fontId="25" fillId="0" borderId="0" xfId="0" applyNumberFormat="1" applyFont="1" applyAlignment="1">
      <alignment vertical="center"/>
    </xf>
    <xf numFmtId="0" fontId="24" fillId="2" borderId="3" xfId="0" applyFont="1" applyFill="1" applyBorder="1" applyAlignment="1">
      <alignment horizontal="center" vertical="center"/>
    </xf>
    <xf numFmtId="9" fontId="24" fillId="2" borderId="3" xfId="2" applyFont="1" applyFill="1" applyBorder="1" applyAlignment="1">
      <alignment horizontal="center" vertical="center"/>
    </xf>
    <xf numFmtId="0" fontId="0" fillId="0" borderId="0" xfId="0" applyAlignment="1">
      <alignment horizont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27" xfId="0" applyFill="1" applyBorder="1"/>
    <xf numFmtId="0" fontId="0" fillId="2" borderId="30" xfId="0" applyFill="1" applyBorder="1"/>
    <xf numFmtId="0" fontId="0" fillId="2" borderId="31" xfId="0" applyFill="1" applyBorder="1"/>
    <xf numFmtId="0" fontId="0" fillId="2" borderId="35" xfId="0" applyFill="1" applyBorder="1"/>
    <xf numFmtId="0" fontId="0" fillId="2" borderId="27" xfId="0" applyFill="1" applyBorder="1" applyAlignment="1">
      <alignment horizontal="center"/>
    </xf>
    <xf numFmtId="0" fontId="0" fillId="2" borderId="28" xfId="0" applyFill="1" applyBorder="1"/>
    <xf numFmtId="0" fontId="0" fillId="2" borderId="32" xfId="0" applyFill="1" applyBorder="1"/>
    <xf numFmtId="0" fontId="0" fillId="2" borderId="3" xfId="0" applyFill="1" applyBorder="1"/>
    <xf numFmtId="0" fontId="0" fillId="2" borderId="4" xfId="0" applyFill="1" applyBorder="1"/>
    <xf numFmtId="0" fontId="0" fillId="2" borderId="28" xfId="0" applyFill="1" applyBorder="1" applyAlignment="1">
      <alignment horizontal="center"/>
    </xf>
    <xf numFmtId="0" fontId="0" fillId="2" borderId="29" xfId="0" applyFill="1" applyBorder="1"/>
    <xf numFmtId="0" fontId="0" fillId="2" borderId="33" xfId="0" applyFill="1" applyBorder="1"/>
    <xf numFmtId="0" fontId="0" fillId="2" borderId="34" xfId="0" applyFill="1" applyBorder="1"/>
    <xf numFmtId="0" fontId="0" fillId="2" borderId="36" xfId="0" applyFill="1" applyBorder="1"/>
    <xf numFmtId="0" fontId="0" fillId="2" borderId="29" xfId="0" applyFill="1" applyBorder="1" applyAlignment="1">
      <alignment horizontal="center"/>
    </xf>
    <xf numFmtId="0" fontId="0" fillId="2" borderId="24" xfId="0" applyFill="1" applyBorder="1"/>
    <xf numFmtId="0" fontId="0" fillId="2" borderId="38" xfId="0" applyFill="1" applyBorder="1" applyAlignment="1">
      <alignment horizontal="center"/>
    </xf>
    <xf numFmtId="0" fontId="0" fillId="2" borderId="0" xfId="0" applyFill="1"/>
    <xf numFmtId="0" fontId="0" fillId="2" borderId="0" xfId="0" applyFill="1" applyAlignment="1">
      <alignment horizontal="center"/>
    </xf>
    <xf numFmtId="41" fontId="26" fillId="0" borderId="3" xfId="5"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42" fontId="2" fillId="2" borderId="3" xfId="1"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0" fontId="2" fillId="2" borderId="21" xfId="0" quotePrefix="1" applyFont="1" applyFill="1" applyBorder="1" applyAlignment="1">
      <alignment horizontal="left" vertical="center" wrapText="1" indent="1"/>
    </xf>
    <xf numFmtId="0" fontId="1" fillId="2" borderId="3" xfId="0" quotePrefix="1" applyFont="1" applyFill="1" applyBorder="1" applyAlignment="1">
      <alignment horizontal="left" vertical="center" wrapText="1" indent="1"/>
    </xf>
    <xf numFmtId="0" fontId="2" fillId="2" borderId="3" xfId="0" applyFont="1" applyFill="1" applyBorder="1" applyAlignment="1">
      <alignment horizontal="center" vertical="center"/>
    </xf>
    <xf numFmtId="0" fontId="2" fillId="2" borderId="3" xfId="0" quotePrefix="1" applyFont="1" applyFill="1" applyBorder="1" applyAlignment="1">
      <alignment horizontal="left" vertical="center" wrapText="1" indent="1"/>
    </xf>
    <xf numFmtId="0" fontId="2" fillId="2" borderId="3" xfId="0" applyFont="1" applyFill="1" applyBorder="1" applyAlignment="1">
      <alignment horizontal="center" vertical="center"/>
    </xf>
    <xf numFmtId="42" fontId="2" fillId="2" borderId="3" xfId="1" applyFont="1" applyFill="1" applyBorder="1" applyAlignment="1">
      <alignment horizontal="center" vertical="center"/>
    </xf>
    <xf numFmtId="42" fontId="2" fillId="2" borderId="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1" xfId="0" quotePrefix="1" applyFont="1" applyFill="1" applyBorder="1" applyAlignment="1">
      <alignment horizontal="justify" vertical="center" wrapText="1"/>
    </xf>
    <xf numFmtId="0" fontId="11" fillId="2" borderId="16" xfId="0" applyFont="1" applyFill="1" applyBorder="1" applyAlignment="1">
      <alignment horizontal="right"/>
    </xf>
    <xf numFmtId="0" fontId="11" fillId="2" borderId="0" xfId="0" applyFont="1" applyFill="1" applyBorder="1" applyAlignment="1">
      <alignment horizontal="right"/>
    </xf>
    <xf numFmtId="0" fontId="11" fillId="2" borderId="17" xfId="0" applyFont="1" applyFill="1" applyBorder="1" applyAlignment="1">
      <alignment horizontal="right"/>
    </xf>
    <xf numFmtId="0" fontId="13" fillId="0" borderId="0" xfId="0" applyFont="1" applyFill="1" applyBorder="1" applyAlignment="1">
      <alignment horizontal="left" vertical="center" wrapText="1"/>
    </xf>
    <xf numFmtId="0" fontId="2" fillId="2" borderId="3" xfId="0" quotePrefix="1" applyFont="1" applyFill="1" applyBorder="1" applyAlignment="1">
      <alignment horizontal="left" vertical="center" wrapText="1" indent="1"/>
    </xf>
    <xf numFmtId="0" fontId="2" fillId="2" borderId="3" xfId="0" applyFont="1" applyFill="1" applyBorder="1" applyAlignment="1">
      <alignment horizontal="center" vertical="center"/>
    </xf>
    <xf numFmtId="42" fontId="2" fillId="2" borderId="21" xfId="1" applyFont="1" applyFill="1" applyBorder="1" applyAlignment="1">
      <alignment horizontal="center" vertical="center"/>
    </xf>
    <xf numFmtId="42" fontId="2" fillId="2" borderId="22" xfId="1" applyFont="1" applyFill="1" applyBorder="1" applyAlignment="1">
      <alignment horizontal="center" vertical="center"/>
    </xf>
    <xf numFmtId="42" fontId="1" fillId="0" borderId="21" xfId="1" applyFont="1" applyFill="1" applyBorder="1" applyAlignment="1">
      <alignment horizontal="center" vertical="center"/>
    </xf>
    <xf numFmtId="42" fontId="1" fillId="0" borderId="22" xfId="1" applyFont="1" applyFill="1" applyBorder="1" applyAlignment="1">
      <alignment horizontal="center" vertical="center"/>
    </xf>
    <xf numFmtId="0" fontId="5" fillId="5"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9" fillId="3" borderId="3" xfId="0" applyFont="1" applyFill="1" applyBorder="1" applyAlignment="1">
      <alignment horizontal="center" vertical="center" wrapText="1"/>
    </xf>
    <xf numFmtId="0" fontId="2" fillId="2" borderId="21" xfId="0" quotePrefix="1" applyFont="1" applyFill="1" applyBorder="1" applyAlignment="1">
      <alignment horizontal="left" vertical="center" wrapText="1" indent="1"/>
    </xf>
    <xf numFmtId="0" fontId="2" fillId="2" borderId="22" xfId="0" quotePrefix="1" applyFont="1" applyFill="1" applyBorder="1" applyAlignment="1">
      <alignment horizontal="left" vertical="center" wrapText="1" indent="1"/>
    </xf>
    <xf numFmtId="0" fontId="2" fillId="2" borderId="21" xfId="0" applyFont="1" applyFill="1" applyBorder="1" applyAlignment="1">
      <alignment horizontal="left" vertical="center" wrapText="1" indent="1"/>
    </xf>
    <xf numFmtId="0" fontId="2" fillId="2" borderId="22" xfId="0" applyFont="1" applyFill="1" applyBorder="1" applyAlignment="1">
      <alignment horizontal="left" vertical="center" wrapText="1" inden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165" fontId="1" fillId="0" borderId="21" xfId="0" applyNumberFormat="1" applyFont="1" applyFill="1" applyBorder="1" applyAlignment="1">
      <alignment horizontal="center" vertical="center"/>
    </xf>
    <xf numFmtId="165" fontId="1" fillId="0" borderId="22" xfId="0" applyNumberFormat="1" applyFont="1" applyFill="1" applyBorder="1" applyAlignment="1">
      <alignment horizontal="center" vertical="center"/>
    </xf>
    <xf numFmtId="42" fontId="2" fillId="2" borderId="21" xfId="0" applyNumberFormat="1" applyFont="1" applyFill="1" applyBorder="1" applyAlignment="1">
      <alignment horizontal="center" vertical="center"/>
    </xf>
    <xf numFmtId="42" fontId="2" fillId="2" borderId="22" xfId="0" applyNumberFormat="1" applyFont="1" applyFill="1" applyBorder="1" applyAlignment="1">
      <alignment horizontal="center" vertical="center"/>
    </xf>
    <xf numFmtId="9" fontId="2" fillId="2" borderId="21" xfId="2" applyFont="1" applyFill="1" applyBorder="1" applyAlignment="1">
      <alignment horizontal="right" vertical="center"/>
    </xf>
    <xf numFmtId="9" fontId="2" fillId="2" borderId="22" xfId="2" applyFont="1" applyFill="1" applyBorder="1" applyAlignment="1">
      <alignment horizontal="right" vertical="center"/>
    </xf>
    <xf numFmtId="164" fontId="1" fillId="0" borderId="21" xfId="0" applyNumberFormat="1" applyFont="1" applyFill="1" applyBorder="1" applyAlignment="1">
      <alignment horizontal="left" vertical="center" wrapText="1"/>
    </xf>
    <xf numFmtId="164" fontId="1" fillId="0" borderId="22" xfId="0" applyNumberFormat="1" applyFont="1" applyFill="1" applyBorder="1" applyAlignment="1">
      <alignment horizontal="left"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9" fillId="4" borderId="3" xfId="0" applyFont="1" applyFill="1" applyBorder="1" applyAlignment="1">
      <alignment horizontal="justify" vertical="center" wrapText="1"/>
    </xf>
    <xf numFmtId="0" fontId="5" fillId="5" borderId="3" xfId="0" applyFont="1" applyFill="1" applyBorder="1" applyAlignment="1">
      <alignment horizontal="justify" vertical="center" wrapText="1"/>
    </xf>
    <xf numFmtId="42" fontId="1" fillId="2" borderId="4" xfId="1" applyFont="1" applyFill="1" applyBorder="1" applyAlignment="1">
      <alignment horizontal="center" vertical="center"/>
    </xf>
    <xf numFmtId="42" fontId="1" fillId="2" borderId="5" xfId="1" applyFont="1" applyFill="1" applyBorder="1" applyAlignment="1">
      <alignment horizontal="center" vertical="center"/>
    </xf>
    <xf numFmtId="42" fontId="1" fillId="2" borderId="6" xfId="1" applyFont="1" applyFill="1" applyBorder="1" applyAlignment="1">
      <alignment horizontal="center" vertical="center"/>
    </xf>
    <xf numFmtId="42" fontId="2" fillId="0" borderId="3" xfId="4" applyFont="1" applyFill="1" applyBorder="1" applyAlignment="1">
      <alignment horizontal="center" vertical="center"/>
    </xf>
    <xf numFmtId="0" fontId="3" fillId="3" borderId="2" xfId="0" applyFont="1" applyFill="1" applyBorder="1" applyAlignment="1">
      <alignment horizontal="center" vertical="center" wrapText="1"/>
    </xf>
    <xf numFmtId="42" fontId="1" fillId="0" borderId="4" xfId="1" applyFont="1" applyFill="1" applyBorder="1" applyAlignment="1">
      <alignment horizontal="center" vertical="center" wrapText="1"/>
    </xf>
    <xf numFmtId="42" fontId="1" fillId="0" borderId="5" xfId="1" applyFont="1" applyFill="1" applyBorder="1" applyAlignment="1">
      <alignment horizontal="center" vertical="center" wrapText="1"/>
    </xf>
    <xf numFmtId="42" fontId="1" fillId="0" borderId="6"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41" fontId="15" fillId="0" borderId="21" xfId="5" applyFont="1" applyFill="1" applyBorder="1" applyAlignment="1">
      <alignment horizontal="center" vertical="center" wrapText="1"/>
    </xf>
    <xf numFmtId="41" fontId="15" fillId="0" borderId="22" xfId="5"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2" fillId="2" borderId="22" xfId="0" quotePrefix="1" applyFont="1" applyFill="1" applyBorder="1" applyAlignment="1">
      <alignment horizontal="center" vertical="center" wrapText="1"/>
    </xf>
    <xf numFmtId="0" fontId="1" fillId="2" borderId="21" xfId="0" quotePrefix="1" applyFont="1" applyFill="1" applyBorder="1" applyAlignment="1">
      <alignment horizontal="justify" vertical="center" wrapText="1"/>
    </xf>
    <xf numFmtId="0" fontId="1" fillId="2" borderId="22" xfId="0" applyFont="1" applyFill="1" applyBorder="1" applyAlignment="1">
      <alignment horizontal="justify" vertical="center" wrapText="1"/>
    </xf>
    <xf numFmtId="15" fontId="2" fillId="2" borderId="21" xfId="0" applyNumberFormat="1" applyFont="1" applyFill="1" applyBorder="1" applyAlignment="1">
      <alignment horizontal="center" vertical="center"/>
    </xf>
    <xf numFmtId="15" fontId="2" fillId="2" borderId="23" xfId="0" applyNumberFormat="1" applyFont="1" applyFill="1" applyBorder="1" applyAlignment="1">
      <alignment horizontal="center" vertical="center"/>
    </xf>
    <xf numFmtId="0" fontId="2" fillId="2" borderId="21" xfId="0" quotePrefix="1" applyFont="1" applyFill="1" applyBorder="1" applyAlignment="1">
      <alignment horizontal="center" vertical="center"/>
    </xf>
    <xf numFmtId="0" fontId="2" fillId="2" borderId="23" xfId="0" quotePrefix="1" applyFont="1" applyFill="1" applyBorder="1" applyAlignment="1">
      <alignment horizontal="center" vertical="center"/>
    </xf>
    <xf numFmtId="0" fontId="2" fillId="2" borderId="23" xfId="0" quotePrefix="1" applyFont="1" applyFill="1" applyBorder="1" applyAlignment="1">
      <alignment horizontal="center" vertical="center" wrapText="1"/>
    </xf>
    <xf numFmtId="0" fontId="1" fillId="2" borderId="23" xfId="0" applyFont="1" applyFill="1" applyBorder="1" applyAlignment="1">
      <alignment horizontal="justify" vertical="center" wrapText="1"/>
    </xf>
    <xf numFmtId="166" fontId="15" fillId="0" borderId="21" xfId="3" applyNumberFormat="1" applyFont="1" applyFill="1" applyBorder="1" applyAlignment="1">
      <alignment horizontal="center" vertical="center" wrapText="1"/>
    </xf>
    <xf numFmtId="166" fontId="15" fillId="0" borderId="23" xfId="3" applyNumberFormat="1" applyFont="1" applyFill="1" applyBorder="1" applyAlignment="1">
      <alignment horizontal="center" vertical="center" wrapText="1"/>
    </xf>
    <xf numFmtId="166" fontId="15" fillId="0" borderId="22" xfId="3" applyNumberFormat="1" applyFont="1" applyFill="1" applyBorder="1" applyAlignment="1">
      <alignment horizontal="center" vertical="center" wrapText="1"/>
    </xf>
    <xf numFmtId="166" fontId="1" fillId="2" borderId="3" xfId="3" applyNumberFormat="1" applyFont="1" applyFill="1" applyBorder="1" applyAlignment="1">
      <alignment horizontal="center" vertical="center" wrapText="1"/>
    </xf>
    <xf numFmtId="10" fontId="2" fillId="2" borderId="21" xfId="2" applyNumberFormat="1" applyFont="1" applyFill="1" applyBorder="1" applyAlignment="1">
      <alignment horizontal="center" vertical="center"/>
    </xf>
    <xf numFmtId="10" fontId="2" fillId="2" borderId="22" xfId="2" applyNumberFormat="1"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6" fontId="1" fillId="2" borderId="21" xfId="3" applyNumberFormat="1" applyFont="1" applyFill="1" applyBorder="1" applyAlignment="1">
      <alignment horizontal="center" vertical="center" wrapText="1"/>
    </xf>
    <xf numFmtId="166" fontId="1" fillId="2" borderId="22" xfId="3"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2" fontId="13" fillId="2" borderId="4" xfId="1" applyFont="1" applyFill="1" applyBorder="1" applyAlignment="1">
      <alignment horizontal="center" vertical="center"/>
    </xf>
    <xf numFmtId="42" fontId="13" fillId="2" borderId="5" xfId="1" applyFont="1" applyFill="1" applyBorder="1" applyAlignment="1">
      <alignment horizontal="center" vertical="center"/>
    </xf>
    <xf numFmtId="42" fontId="13" fillId="2" borderId="6" xfId="1" applyFont="1" applyFill="1" applyBorder="1" applyAlignment="1">
      <alignment horizontal="center" vertical="center"/>
    </xf>
    <xf numFmtId="42" fontId="2" fillId="2" borderId="4" xfId="0" applyNumberFormat="1" applyFont="1" applyFill="1" applyBorder="1" applyAlignment="1">
      <alignment horizontal="center" vertical="center"/>
    </xf>
    <xf numFmtId="42" fontId="2" fillId="2" borderId="6" xfId="0" applyNumberFormat="1" applyFont="1" applyFill="1" applyBorder="1" applyAlignment="1">
      <alignment horizontal="center" vertical="center"/>
    </xf>
    <xf numFmtId="0" fontId="1" fillId="2" borderId="3" xfId="0" applyFont="1" applyFill="1" applyBorder="1" applyAlignment="1">
      <alignment horizontal="justify" vertical="center" wrapText="1"/>
    </xf>
    <xf numFmtId="166" fontId="1" fillId="2" borderId="23" xfId="3" applyNumberFormat="1" applyFont="1" applyFill="1" applyBorder="1" applyAlignment="1">
      <alignment horizontal="center" vertical="center" wrapText="1"/>
    </xf>
    <xf numFmtId="10" fontId="1" fillId="2" borderId="21" xfId="2" applyNumberFormat="1" applyFont="1" applyFill="1" applyBorder="1" applyAlignment="1">
      <alignment horizontal="center" vertical="center"/>
    </xf>
    <xf numFmtId="10" fontId="1" fillId="2" borderId="22" xfId="2"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3" xfId="0" applyNumberFormat="1" applyFont="1" applyFill="1" applyBorder="1" applyAlignment="1">
      <alignment horizontal="center" vertical="center"/>
    </xf>
    <xf numFmtId="42" fontId="2" fillId="2" borderId="23" xfId="0" applyNumberFormat="1" applyFont="1" applyFill="1" applyBorder="1" applyAlignment="1">
      <alignment horizontal="center" vertical="center"/>
    </xf>
    <xf numFmtId="9" fontId="2" fillId="2" borderId="23" xfId="2" applyFont="1" applyFill="1" applyBorder="1" applyAlignment="1">
      <alignment horizontal="right" vertical="center"/>
    </xf>
    <xf numFmtId="10" fontId="2" fillId="2" borderId="21" xfId="0" applyNumberFormat="1" applyFont="1" applyFill="1" applyBorder="1" applyAlignment="1">
      <alignment horizontal="center" vertical="center"/>
    </xf>
    <xf numFmtId="10" fontId="2" fillId="2" borderId="23" xfId="0" applyNumberFormat="1" applyFont="1" applyFill="1" applyBorder="1" applyAlignment="1">
      <alignment horizontal="center" vertical="center"/>
    </xf>
    <xf numFmtId="10" fontId="2" fillId="2" borderId="22" xfId="0" applyNumberFormat="1" applyFont="1" applyFill="1" applyBorder="1" applyAlignment="1">
      <alignment horizontal="center" vertical="center"/>
    </xf>
    <xf numFmtId="0" fontId="0" fillId="2" borderId="25" xfId="0" applyFill="1" applyBorder="1" applyAlignment="1">
      <alignment horizontal="center"/>
    </xf>
    <xf numFmtId="0" fontId="1" fillId="2" borderId="4" xfId="0" applyFont="1" applyFill="1" applyBorder="1" applyAlignment="1">
      <alignment vertical="center" wrapText="1"/>
    </xf>
    <xf numFmtId="0" fontId="1" fillId="2" borderId="3" xfId="0" applyFont="1" applyFill="1" applyBorder="1" applyAlignment="1">
      <alignment horizontal="center" vertical="center"/>
    </xf>
    <xf numFmtId="42" fontId="1" fillId="2" borderId="3" xfId="1" applyFont="1" applyFill="1" applyBorder="1" applyAlignment="1">
      <alignment vertical="center"/>
    </xf>
  </cellXfs>
  <cellStyles count="12">
    <cellStyle name="Millares [0]" xfId="5" builtinId="6"/>
    <cellStyle name="Millares [0] 2" xfId="10" xr:uid="{00000000-0005-0000-0000-000001000000}"/>
    <cellStyle name="Moneda" xfId="3" builtinId="4"/>
    <cellStyle name="Moneda [0]" xfId="1" builtinId="7"/>
    <cellStyle name="Moneda [0] 2" xfId="4" xr:uid="{00000000-0005-0000-0000-000004000000}"/>
    <cellStyle name="Moneda [0] 3" xfId="6" xr:uid="{00000000-0005-0000-0000-000005000000}"/>
    <cellStyle name="Moneda [0] 4" xfId="9" xr:uid="{00000000-0005-0000-0000-000006000000}"/>
    <cellStyle name="Moneda 2" xfId="8" xr:uid="{00000000-0005-0000-0000-000007000000}"/>
    <cellStyle name="Moneda 3" xfId="7" xr:uid="{00000000-0005-0000-0000-000008000000}"/>
    <cellStyle name="Moneda 4" xfId="11" xr:uid="{00000000-0005-0000-0000-000009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18</xdr:row>
      <xdr:rowOff>14381</xdr:rowOff>
    </xdr:from>
    <xdr:to>
      <xdr:col>8</xdr:col>
      <xdr:colOff>725714</xdr:colOff>
      <xdr:row>29</xdr:row>
      <xdr:rowOff>500062</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40466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CONVOCATORIAS 2018</a:t>
          </a:r>
        </a:p>
        <a:p>
          <a:pPr algn="ctr" rtl="0">
            <a:defRPr sz="1000"/>
          </a:pPr>
          <a:r>
            <a:rPr lang="en-US" sz="2400" b="1" i="0" u="none" strike="noStrike" baseline="0">
              <a:solidFill>
                <a:sysClr val="windowText" lastClr="000000"/>
              </a:solidFill>
              <a:effectLst/>
              <a:latin typeface="Arial Narrow"/>
              <a:ea typeface="+mn-ea"/>
              <a:cs typeface="+mn-cs"/>
            </a:rPr>
            <a:t>Corte a 31 de OCTUBRE</a:t>
          </a:r>
        </a:p>
        <a:p>
          <a:pPr algn="ctr" rtl="0">
            <a:defRPr sz="1000"/>
          </a:pPr>
          <a:r>
            <a:rPr lang="en-US" sz="2400" b="1" i="0" u="none" strike="noStrike" baseline="0">
              <a:solidFill>
                <a:sysClr val="windowText" lastClr="000000"/>
              </a:solidFill>
              <a:effectLst/>
              <a:latin typeface="Arial Narrow"/>
              <a:ea typeface="+mn-ea"/>
              <a:cs typeface="+mn-cs"/>
            </a:rPr>
            <a:t> de 2018</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63500</xdr:colOff>
      <xdr:row>36</xdr:row>
      <xdr:rowOff>222250</xdr:rowOff>
    </xdr:from>
    <xdr:to>
      <xdr:col>8</xdr:col>
      <xdr:colOff>698500</xdr:colOff>
      <xdr:row>45</xdr:row>
      <xdr:rowOff>121557</xdr:rowOff>
    </xdr:to>
    <xdr:pic>
      <xdr:nvPicPr>
        <xdr:cNvPr id="5" name="12 Imagen" descr="graficacion-01.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63500" y="8350250"/>
          <a:ext cx="6731000" cy="1740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752476</xdr:colOff>
      <xdr:row>0</xdr:row>
      <xdr:rowOff>194733</xdr:rowOff>
    </xdr:from>
    <xdr:to>
      <xdr:col>1</xdr:col>
      <xdr:colOff>3095626</xdr:colOff>
      <xdr:row>2</xdr:row>
      <xdr:rowOff>79376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0476" y="194733"/>
          <a:ext cx="2343150" cy="42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931637</xdr:colOff>
      <xdr:row>0</xdr:row>
      <xdr:rowOff>165251</xdr:rowOff>
    </xdr:from>
    <xdr:to>
      <xdr:col>2</xdr:col>
      <xdr:colOff>308430</xdr:colOff>
      <xdr:row>2</xdr:row>
      <xdr:rowOff>49894</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994" y="165251"/>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1094922</xdr:colOff>
      <xdr:row>0</xdr:row>
      <xdr:rowOff>165250</xdr:rowOff>
    </xdr:from>
    <xdr:to>
      <xdr:col>2</xdr:col>
      <xdr:colOff>22679</xdr:colOff>
      <xdr:row>2</xdr:row>
      <xdr:rowOff>49893</xdr:rowOff>
    </xdr:to>
    <xdr:pic>
      <xdr:nvPicPr>
        <xdr:cNvPr id="2" name="Imagen 1" descr="Departamento Administrativo de Ciencia, Tecnología e Innovación. COLCIENCIA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9529" y="165250"/>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2345202</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46"/>
  <sheetViews>
    <sheetView tabSelected="1" topLeftCell="A8" zoomScale="85" zoomScaleNormal="85" zoomScalePageLayoutView="50" workbookViewId="0">
      <selection activeCell="J24" sqref="J24"/>
    </sheetView>
  </sheetViews>
  <sheetFormatPr baseColWidth="10" defaultRowHeight="15" x14ac:dyDescent="0.25"/>
  <sheetData>
    <row r="1" spans="1:9" x14ac:dyDescent="0.25">
      <c r="A1" s="5"/>
      <c r="B1" s="6"/>
      <c r="C1" s="6"/>
      <c r="D1" s="6"/>
      <c r="E1" s="6"/>
      <c r="F1" s="6"/>
      <c r="G1" s="6"/>
      <c r="H1" s="6"/>
      <c r="I1" s="7"/>
    </row>
    <row r="2" spans="1:9" ht="35.25" customHeight="1" x14ac:dyDescent="0.25">
      <c r="A2" s="8"/>
      <c r="B2" s="9"/>
      <c r="C2" s="9"/>
      <c r="D2" s="9"/>
      <c r="E2" s="9"/>
      <c r="F2" s="9"/>
      <c r="G2" s="9"/>
      <c r="H2" s="9"/>
      <c r="I2" s="10"/>
    </row>
    <row r="3" spans="1:9" x14ac:dyDescent="0.25">
      <c r="A3" s="8"/>
      <c r="B3" s="9"/>
      <c r="C3" s="9"/>
      <c r="D3" s="9"/>
      <c r="E3" s="9"/>
      <c r="F3" s="9"/>
      <c r="G3" s="9"/>
      <c r="H3" s="9"/>
      <c r="I3" s="10"/>
    </row>
    <row r="4" spans="1:9" x14ac:dyDescent="0.25">
      <c r="A4" s="8"/>
      <c r="B4" s="9"/>
      <c r="C4" s="9"/>
      <c r="D4" s="9"/>
      <c r="E4" s="9"/>
      <c r="F4" s="9"/>
      <c r="G4" s="9"/>
      <c r="H4" s="9"/>
      <c r="I4" s="10"/>
    </row>
    <row r="5" spans="1:9" x14ac:dyDescent="0.25">
      <c r="A5" s="8"/>
      <c r="B5" s="9"/>
      <c r="C5" s="9"/>
      <c r="D5" s="9"/>
      <c r="E5" s="9"/>
      <c r="F5" s="9"/>
      <c r="G5" s="9"/>
      <c r="H5" s="9"/>
      <c r="I5" s="10"/>
    </row>
    <row r="6" spans="1:9" x14ac:dyDescent="0.25">
      <c r="A6" s="8"/>
      <c r="B6" s="9"/>
      <c r="C6" s="9"/>
      <c r="D6" s="9"/>
      <c r="E6" s="9"/>
      <c r="F6" s="9"/>
      <c r="G6" s="9"/>
      <c r="H6" s="9"/>
      <c r="I6" s="10"/>
    </row>
    <row r="7" spans="1:9" x14ac:dyDescent="0.25">
      <c r="A7" s="8"/>
      <c r="B7" s="9"/>
      <c r="C7" s="9"/>
      <c r="D7" s="9"/>
      <c r="E7" s="9"/>
      <c r="F7" s="9"/>
      <c r="G7" s="9"/>
      <c r="H7" s="9"/>
      <c r="I7" s="10"/>
    </row>
    <row r="8" spans="1:9" x14ac:dyDescent="0.25">
      <c r="A8" s="8"/>
      <c r="B8" s="9"/>
      <c r="C8" s="9"/>
      <c r="D8" s="9"/>
      <c r="E8" s="9"/>
      <c r="F8" s="9"/>
      <c r="G8" s="9"/>
      <c r="H8" s="9"/>
      <c r="I8" s="10"/>
    </row>
    <row r="9" spans="1:9" x14ac:dyDescent="0.25">
      <c r="A9" s="8"/>
      <c r="B9" s="9"/>
      <c r="C9" s="9"/>
      <c r="D9" s="9"/>
      <c r="E9" s="9"/>
      <c r="F9" s="9"/>
      <c r="G9" s="9"/>
      <c r="H9" s="9"/>
      <c r="I9" s="10"/>
    </row>
    <row r="10" spans="1:9" x14ac:dyDescent="0.25">
      <c r="A10" s="8"/>
      <c r="B10" s="9"/>
      <c r="C10" s="9"/>
      <c r="D10" s="9"/>
      <c r="E10" s="9"/>
      <c r="F10" s="9"/>
      <c r="G10" s="9"/>
      <c r="H10" s="9"/>
      <c r="I10" s="10"/>
    </row>
    <row r="11" spans="1:9" x14ac:dyDescent="0.25">
      <c r="A11" s="8"/>
      <c r="B11" s="9"/>
      <c r="C11" s="9"/>
      <c r="D11" s="9"/>
      <c r="E11" s="9"/>
      <c r="F11" s="9"/>
      <c r="G11" s="9"/>
      <c r="H11" s="9"/>
      <c r="I11" s="10"/>
    </row>
    <row r="12" spans="1:9" x14ac:dyDescent="0.25">
      <c r="A12" s="8"/>
      <c r="B12" s="9"/>
      <c r="C12" s="9"/>
      <c r="D12" s="9"/>
      <c r="E12" s="9"/>
      <c r="F12" s="9"/>
      <c r="G12" s="9"/>
      <c r="H12" s="9"/>
      <c r="I12" s="10"/>
    </row>
    <row r="13" spans="1:9" x14ac:dyDescent="0.25">
      <c r="A13" s="8"/>
      <c r="B13" s="9"/>
      <c r="C13" s="9"/>
      <c r="D13" s="9"/>
      <c r="E13" s="9"/>
      <c r="F13" s="9"/>
      <c r="G13" s="9"/>
      <c r="H13" s="9"/>
      <c r="I13" s="10"/>
    </row>
    <row r="14" spans="1:9" x14ac:dyDescent="0.25">
      <c r="A14" s="8"/>
      <c r="B14" s="9"/>
      <c r="C14" s="9"/>
      <c r="D14" s="9"/>
      <c r="E14" s="9"/>
      <c r="F14" s="9"/>
      <c r="G14" s="9"/>
      <c r="H14" s="9"/>
      <c r="I14" s="10"/>
    </row>
    <row r="15" spans="1:9" ht="42.75" customHeight="1" x14ac:dyDescent="0.25">
      <c r="A15" s="8"/>
      <c r="B15" s="9"/>
      <c r="C15" s="9"/>
      <c r="D15" s="9"/>
      <c r="E15" s="9"/>
      <c r="F15" s="9"/>
      <c r="G15" s="9"/>
      <c r="H15" s="9"/>
      <c r="I15" s="10"/>
    </row>
    <row r="16" spans="1:9" x14ac:dyDescent="0.25">
      <c r="A16" s="8"/>
      <c r="B16" s="9"/>
      <c r="C16" s="9"/>
      <c r="D16" s="9"/>
      <c r="E16" s="9"/>
      <c r="F16" s="9"/>
      <c r="G16" s="9"/>
      <c r="H16" s="9"/>
      <c r="I16" s="10"/>
    </row>
    <row r="17" spans="1:9" x14ac:dyDescent="0.25">
      <c r="A17" s="8"/>
      <c r="B17" s="9"/>
      <c r="C17" s="9"/>
      <c r="D17" s="9"/>
      <c r="E17" s="9"/>
      <c r="F17" s="9"/>
      <c r="G17" s="9"/>
      <c r="H17" s="9"/>
      <c r="I17" s="10"/>
    </row>
    <row r="18" spans="1:9" x14ac:dyDescent="0.25">
      <c r="A18" s="8"/>
      <c r="B18" s="9"/>
      <c r="C18" s="9"/>
      <c r="D18" s="9"/>
      <c r="E18" s="9"/>
      <c r="F18" s="9"/>
      <c r="G18" s="9"/>
      <c r="H18" s="9"/>
      <c r="I18" s="10"/>
    </row>
    <row r="19" spans="1:9" x14ac:dyDescent="0.25">
      <c r="A19" s="8"/>
      <c r="B19" s="9"/>
      <c r="C19" s="9"/>
      <c r="D19" s="9"/>
      <c r="E19" s="9"/>
      <c r="F19" s="9"/>
      <c r="G19" s="9"/>
      <c r="H19" s="9"/>
      <c r="I19" s="10"/>
    </row>
    <row r="20" spans="1:9" x14ac:dyDescent="0.25">
      <c r="A20" s="8"/>
      <c r="B20" s="9"/>
      <c r="C20" s="9"/>
      <c r="D20" s="9"/>
      <c r="E20" s="9"/>
      <c r="F20" s="9"/>
      <c r="G20" s="9"/>
      <c r="H20" s="9"/>
      <c r="I20" s="10"/>
    </row>
    <row r="21" spans="1:9" x14ac:dyDescent="0.25">
      <c r="A21" s="8"/>
      <c r="B21" s="9"/>
      <c r="C21" s="9"/>
      <c r="D21" s="9"/>
      <c r="E21" s="9"/>
      <c r="F21" s="9"/>
      <c r="G21" s="9"/>
      <c r="H21" s="9"/>
      <c r="I21" s="10"/>
    </row>
    <row r="22" spans="1:9" x14ac:dyDescent="0.25">
      <c r="A22" s="8"/>
      <c r="B22" s="9"/>
      <c r="C22" s="9"/>
      <c r="D22" s="9"/>
      <c r="E22" s="9"/>
      <c r="F22" s="9"/>
      <c r="G22" s="9"/>
      <c r="H22" s="9"/>
      <c r="I22" s="10"/>
    </row>
    <row r="23" spans="1:9" x14ac:dyDescent="0.25">
      <c r="A23" s="8"/>
      <c r="B23" s="9"/>
      <c r="C23" s="9"/>
      <c r="D23" s="9"/>
      <c r="E23" s="9"/>
      <c r="F23" s="9"/>
      <c r="G23" s="9"/>
      <c r="H23" s="9"/>
      <c r="I23" s="10"/>
    </row>
    <row r="24" spans="1:9" x14ac:dyDescent="0.25">
      <c r="A24" s="8"/>
      <c r="B24" s="9"/>
      <c r="C24" s="9"/>
      <c r="D24" s="9"/>
      <c r="E24" s="9"/>
      <c r="F24" s="9"/>
      <c r="G24" s="9"/>
      <c r="H24" s="9"/>
      <c r="I24" s="10"/>
    </row>
    <row r="25" spans="1:9" x14ac:dyDescent="0.25">
      <c r="A25" s="8"/>
      <c r="B25" s="9"/>
      <c r="C25" s="9"/>
      <c r="D25" s="9"/>
      <c r="E25" s="9"/>
      <c r="F25" s="9"/>
      <c r="G25" s="9"/>
      <c r="H25" s="9"/>
      <c r="I25" s="10"/>
    </row>
    <row r="26" spans="1:9" x14ac:dyDescent="0.25">
      <c r="A26" s="8"/>
      <c r="B26" s="9"/>
      <c r="C26" s="9"/>
      <c r="D26" s="9"/>
      <c r="E26" s="9"/>
      <c r="F26" s="9"/>
      <c r="G26" s="9"/>
      <c r="H26" s="9"/>
      <c r="I26" s="10"/>
    </row>
    <row r="27" spans="1:9" x14ac:dyDescent="0.25">
      <c r="A27" s="8"/>
      <c r="B27" s="9"/>
      <c r="C27" s="9"/>
      <c r="D27" s="9"/>
      <c r="E27" s="9"/>
      <c r="F27" s="9"/>
      <c r="G27" s="9"/>
      <c r="H27" s="9"/>
      <c r="I27" s="10"/>
    </row>
    <row r="28" spans="1:9" x14ac:dyDescent="0.25">
      <c r="A28" s="8"/>
      <c r="B28" s="9"/>
      <c r="C28" s="9"/>
      <c r="D28" s="9"/>
      <c r="E28" s="9"/>
      <c r="F28" s="9"/>
      <c r="G28" s="9"/>
      <c r="H28" s="9"/>
      <c r="I28" s="10"/>
    </row>
    <row r="29" spans="1:9" x14ac:dyDescent="0.25">
      <c r="A29" s="8"/>
      <c r="B29" s="9"/>
      <c r="C29" s="9"/>
      <c r="D29" s="9"/>
      <c r="E29" s="9"/>
      <c r="F29" s="9"/>
      <c r="G29" s="9"/>
      <c r="H29" s="9"/>
      <c r="I29" s="10"/>
    </row>
    <row r="30" spans="1:9" ht="42" customHeight="1" x14ac:dyDescent="0.25">
      <c r="A30" s="8"/>
      <c r="B30" s="9"/>
      <c r="C30" s="9"/>
      <c r="D30" s="9"/>
      <c r="E30" s="9"/>
      <c r="F30" s="9"/>
      <c r="G30" s="9"/>
      <c r="H30" s="9"/>
      <c r="I30" s="10"/>
    </row>
    <row r="31" spans="1:9" x14ac:dyDescent="0.25">
      <c r="A31" s="8"/>
      <c r="B31" s="9"/>
      <c r="C31" s="9"/>
      <c r="D31" s="9"/>
      <c r="E31" s="9"/>
      <c r="F31" s="9"/>
      <c r="G31" s="9"/>
      <c r="H31" s="9"/>
      <c r="I31" s="10"/>
    </row>
    <row r="32" spans="1:9" ht="20.25" customHeight="1" x14ac:dyDescent="0.25">
      <c r="A32" s="8"/>
      <c r="B32" s="9"/>
      <c r="C32" s="9"/>
      <c r="D32" s="9"/>
      <c r="E32" s="9"/>
      <c r="F32" s="9"/>
      <c r="G32" s="9"/>
      <c r="H32" s="9"/>
      <c r="I32" s="10"/>
    </row>
    <row r="33" spans="1:9" ht="20.25" customHeight="1" x14ac:dyDescent="0.25">
      <c r="A33" s="8"/>
      <c r="B33" s="9"/>
      <c r="C33" s="9"/>
      <c r="D33" s="9"/>
      <c r="E33" s="9"/>
      <c r="F33" s="9"/>
      <c r="G33" s="9"/>
      <c r="H33" s="9"/>
      <c r="I33" s="10"/>
    </row>
    <row r="34" spans="1:9" ht="20.25" customHeight="1" x14ac:dyDescent="0.25">
      <c r="A34" s="8"/>
      <c r="B34" s="9"/>
      <c r="C34" s="9"/>
      <c r="D34" s="9"/>
      <c r="E34" s="9"/>
      <c r="F34" s="9"/>
      <c r="G34" s="9"/>
      <c r="H34" s="9"/>
      <c r="I34" s="10"/>
    </row>
    <row r="35" spans="1:9" ht="20.25" customHeight="1" x14ac:dyDescent="0.25">
      <c r="A35" s="8"/>
      <c r="B35" s="9"/>
      <c r="C35" s="9"/>
      <c r="D35" s="9"/>
      <c r="E35" s="9"/>
      <c r="F35" s="9"/>
      <c r="G35" s="9"/>
      <c r="H35" s="9"/>
      <c r="I35" s="10"/>
    </row>
    <row r="36" spans="1:9" ht="20.25" customHeight="1" x14ac:dyDescent="0.25">
      <c r="A36" s="197"/>
      <c r="B36" s="198"/>
      <c r="C36" s="198"/>
      <c r="D36" s="198"/>
      <c r="E36" s="198"/>
      <c r="F36" s="198"/>
      <c r="G36" s="198"/>
      <c r="H36" s="198"/>
      <c r="I36" s="199"/>
    </row>
    <row r="37" spans="1:9" ht="20.25" customHeight="1" x14ac:dyDescent="0.25">
      <c r="A37" s="8"/>
      <c r="B37" s="9"/>
      <c r="C37" s="9"/>
      <c r="D37" s="9"/>
      <c r="E37" s="9"/>
      <c r="F37" s="9"/>
      <c r="G37" s="9"/>
      <c r="H37" s="9"/>
      <c r="I37" s="10"/>
    </row>
    <row r="38" spans="1:9" ht="20.25" customHeight="1" x14ac:dyDescent="0.25">
      <c r="A38" s="8"/>
      <c r="B38" s="9"/>
      <c r="C38" s="9"/>
      <c r="D38" s="9"/>
      <c r="E38" s="9"/>
      <c r="F38" s="9"/>
      <c r="G38" s="9"/>
      <c r="H38" s="9"/>
      <c r="I38" s="10"/>
    </row>
    <row r="39" spans="1:9" x14ac:dyDescent="0.25">
      <c r="A39" s="8"/>
      <c r="B39" s="9"/>
      <c r="C39" s="9"/>
      <c r="D39" s="9"/>
      <c r="E39" s="9"/>
      <c r="F39" s="9"/>
      <c r="G39" s="9"/>
      <c r="H39" s="9"/>
      <c r="I39" s="10"/>
    </row>
    <row r="40" spans="1:9" x14ac:dyDescent="0.25">
      <c r="A40" s="8"/>
      <c r="B40" s="9"/>
      <c r="C40" s="9"/>
      <c r="D40" s="9"/>
      <c r="E40" s="9"/>
      <c r="F40" s="9"/>
      <c r="G40" s="9"/>
      <c r="H40" s="9"/>
      <c r="I40" s="10"/>
    </row>
    <row r="41" spans="1:9" x14ac:dyDescent="0.25">
      <c r="A41" s="8"/>
      <c r="B41" s="9"/>
      <c r="C41" s="9"/>
      <c r="D41" s="9"/>
      <c r="E41" s="9"/>
      <c r="F41" s="9"/>
      <c r="G41" s="9"/>
      <c r="H41" s="9"/>
      <c r="I41" s="10"/>
    </row>
    <row r="42" spans="1:9" x14ac:dyDescent="0.25">
      <c r="A42" s="8"/>
      <c r="B42" s="9"/>
      <c r="C42" s="9"/>
      <c r="D42" s="9"/>
      <c r="E42" s="9"/>
      <c r="F42" s="9"/>
      <c r="G42" s="9"/>
      <c r="H42" s="9"/>
      <c r="I42" s="10"/>
    </row>
    <row r="43" spans="1:9" x14ac:dyDescent="0.25">
      <c r="A43" s="8"/>
      <c r="B43" s="9"/>
      <c r="C43" s="9"/>
      <c r="D43" s="9"/>
      <c r="E43" s="9"/>
      <c r="F43" s="9"/>
      <c r="G43" s="9"/>
      <c r="H43" s="9"/>
      <c r="I43" s="10"/>
    </row>
    <row r="44" spans="1:9" x14ac:dyDescent="0.25">
      <c r="A44" s="8"/>
      <c r="B44" s="9"/>
      <c r="C44" s="9"/>
      <c r="D44" s="9"/>
      <c r="E44" s="9"/>
      <c r="F44" s="9"/>
      <c r="G44" s="9"/>
      <c r="H44" s="9"/>
      <c r="I44" s="10"/>
    </row>
    <row r="45" spans="1:9" x14ac:dyDescent="0.25">
      <c r="A45" s="8"/>
      <c r="B45" s="9"/>
      <c r="C45" s="9"/>
      <c r="D45" s="9"/>
      <c r="E45" s="9"/>
      <c r="F45" s="9"/>
      <c r="G45" s="9"/>
      <c r="H45" s="9"/>
      <c r="I45" s="10"/>
    </row>
    <row r="46" spans="1:9" ht="15.75" thickBot="1" x14ac:dyDescent="0.3">
      <c r="A46" s="11"/>
      <c r="B46" s="12"/>
      <c r="C46" s="12"/>
      <c r="D46" s="12"/>
      <c r="E46" s="12"/>
      <c r="F46" s="12"/>
      <c r="G46" s="12"/>
      <c r="H46" s="12"/>
      <c r="I46" s="13"/>
    </row>
  </sheetData>
  <mergeCells count="1">
    <mergeCell ref="A36:I3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85B30-74C5-4FA8-840B-939D8541A1B2}">
  <sheetPr>
    <tabColor rgb="FF00B0F0"/>
  </sheetPr>
  <dimension ref="A1:I8"/>
  <sheetViews>
    <sheetView workbookViewId="0">
      <selection activeCell="A2" sqref="A2:I8"/>
    </sheetView>
  </sheetViews>
  <sheetFormatPr baseColWidth="10" defaultRowHeight="15" x14ac:dyDescent="0.25"/>
  <cols>
    <col min="1" max="1" width="26" bestFit="1" customWidth="1"/>
    <col min="2" max="2" width="10.28515625" bestFit="1" customWidth="1"/>
    <col min="3" max="3" width="12.7109375" bestFit="1" customWidth="1"/>
    <col min="4" max="4" width="10.7109375" bestFit="1" customWidth="1"/>
    <col min="5" max="5" width="13.28515625" customWidth="1"/>
    <col min="6" max="6" width="19" bestFit="1" customWidth="1"/>
    <col min="7" max="7" width="13" bestFit="1" customWidth="1"/>
    <col min="8" max="8" width="15.140625" customWidth="1"/>
    <col min="9" max="9" width="5.42578125" style="158" bestFit="1" customWidth="1"/>
  </cols>
  <sheetData>
    <row r="1" spans="1:9" ht="15.75" thickBot="1" x14ac:dyDescent="0.3"/>
    <row r="2" spans="1:9" ht="30.75" thickBot="1" x14ac:dyDescent="0.3">
      <c r="A2" s="9"/>
      <c r="B2" s="159" t="s">
        <v>217</v>
      </c>
      <c r="C2" s="160" t="s">
        <v>225</v>
      </c>
      <c r="D2" s="160" t="s">
        <v>218</v>
      </c>
      <c r="E2" s="160" t="s">
        <v>219</v>
      </c>
      <c r="F2" s="160" t="s">
        <v>220</v>
      </c>
      <c r="G2" s="160" t="s">
        <v>53</v>
      </c>
      <c r="H2" s="161" t="s">
        <v>221</v>
      </c>
      <c r="I2" s="162" t="s">
        <v>226</v>
      </c>
    </row>
    <row r="3" spans="1:9" x14ac:dyDescent="0.25">
      <c r="A3" s="163" t="s">
        <v>222</v>
      </c>
      <c r="B3" s="164">
        <v>4</v>
      </c>
      <c r="C3" s="165">
        <v>1</v>
      </c>
      <c r="D3" s="165">
        <v>10</v>
      </c>
      <c r="E3" s="165">
        <v>1</v>
      </c>
      <c r="F3" s="165"/>
      <c r="G3" s="165"/>
      <c r="H3" s="166">
        <v>1</v>
      </c>
      <c r="I3" s="167">
        <f>SUM(B3:H3)</f>
        <v>17</v>
      </c>
    </row>
    <row r="4" spans="1:9" x14ac:dyDescent="0.25">
      <c r="A4" s="168" t="s">
        <v>66</v>
      </c>
      <c r="B4" s="169"/>
      <c r="C4" s="170"/>
      <c r="D4" s="170"/>
      <c r="E4" s="170"/>
      <c r="F4" s="170"/>
      <c r="G4" s="170"/>
      <c r="H4" s="171"/>
      <c r="I4" s="172">
        <f t="shared" ref="I4:I7" si="0">SUM(B4:H4)</f>
        <v>0</v>
      </c>
    </row>
    <row r="5" spans="1:9" x14ac:dyDescent="0.25">
      <c r="A5" s="168" t="s">
        <v>153</v>
      </c>
      <c r="B5" s="169">
        <v>2</v>
      </c>
      <c r="C5" s="170">
        <v>3</v>
      </c>
      <c r="D5" s="170">
        <v>3</v>
      </c>
      <c r="E5" s="170">
        <v>3</v>
      </c>
      <c r="F5" s="170">
        <v>1</v>
      </c>
      <c r="G5" s="170"/>
      <c r="H5" s="171"/>
      <c r="I5" s="172">
        <f t="shared" si="0"/>
        <v>12</v>
      </c>
    </row>
    <row r="6" spans="1:9" ht="15.75" thickBot="1" x14ac:dyDescent="0.3">
      <c r="A6" s="173" t="s">
        <v>223</v>
      </c>
      <c r="B6" s="174">
        <v>2</v>
      </c>
      <c r="C6" s="175">
        <v>2</v>
      </c>
      <c r="D6" s="175">
        <v>6</v>
      </c>
      <c r="E6" s="175">
        <v>2</v>
      </c>
      <c r="F6" s="175"/>
      <c r="G6" s="175">
        <v>2</v>
      </c>
      <c r="H6" s="176"/>
      <c r="I6" s="177">
        <f t="shared" si="0"/>
        <v>14</v>
      </c>
    </row>
    <row r="7" spans="1:9" ht="15.75" thickBot="1" x14ac:dyDescent="0.3">
      <c r="A7" s="178" t="s">
        <v>224</v>
      </c>
      <c r="B7" s="311">
        <v>2</v>
      </c>
      <c r="C7" s="311"/>
      <c r="D7" s="311"/>
      <c r="E7" s="311"/>
      <c r="F7" s="311"/>
      <c r="G7" s="311"/>
      <c r="H7" s="311"/>
      <c r="I7" s="179">
        <f t="shared" si="0"/>
        <v>2</v>
      </c>
    </row>
    <row r="8" spans="1:9" x14ac:dyDescent="0.25">
      <c r="A8" s="180"/>
      <c r="B8" s="180"/>
      <c r="C8" s="180"/>
      <c r="D8" s="180"/>
      <c r="E8" s="180"/>
      <c r="F8" s="180"/>
      <c r="G8" s="180"/>
      <c r="H8" s="180"/>
      <c r="I8" s="181">
        <f>SUM(I3:I7)</f>
        <v>45</v>
      </c>
    </row>
  </sheetData>
  <mergeCells count="1">
    <mergeCell ref="B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F0"/>
    <pageSetUpPr fitToPage="1"/>
  </sheetPr>
  <dimension ref="A1:R18"/>
  <sheetViews>
    <sheetView zoomScale="70" zoomScaleNormal="70" zoomScalePageLayoutView="30" workbookViewId="0">
      <selection activeCell="I7" sqref="I7:I8"/>
    </sheetView>
  </sheetViews>
  <sheetFormatPr baseColWidth="10" defaultColWidth="21" defaultRowHeight="15" x14ac:dyDescent="0.25"/>
  <cols>
    <col min="1" max="1" width="7.5703125" style="21" customWidth="1"/>
    <col min="2" max="2" width="54.5703125" style="22" customWidth="1"/>
    <col min="3" max="3" width="38.28515625" style="29" customWidth="1"/>
    <col min="4" max="4" width="13.28515625" style="22" customWidth="1"/>
    <col min="5" max="5" width="17.5703125" style="21" customWidth="1"/>
    <col min="6" max="6" width="18" style="21" customWidth="1"/>
    <col min="7" max="7" width="23.28515625" style="22" customWidth="1"/>
    <col min="8" max="8" width="26.5703125" style="21" bestFit="1" customWidth="1"/>
    <col min="9" max="9" width="25.5703125" style="22" customWidth="1"/>
    <col min="10" max="12" width="24.85546875" style="22" customWidth="1"/>
    <col min="13" max="13" width="25.140625" style="22" customWidth="1"/>
    <col min="14" max="14" width="14.28515625" style="22" bestFit="1" customWidth="1"/>
    <col min="15" max="15" width="10.85546875" style="22" customWidth="1"/>
    <col min="16" max="16" width="21" style="22"/>
    <col min="17" max="17" width="65.5703125" style="47" customWidth="1"/>
    <col min="18" max="18" width="52.5703125" style="47" customWidth="1"/>
    <col min="19" max="16384" width="21" style="22"/>
  </cols>
  <sheetData>
    <row r="1" spans="1:18" ht="21.75" customHeight="1" x14ac:dyDescent="0.25">
      <c r="A1" s="220"/>
      <c r="B1" s="221"/>
      <c r="C1" s="222"/>
      <c r="D1" s="213" t="s">
        <v>16</v>
      </c>
      <c r="E1" s="214"/>
      <c r="F1" s="214"/>
      <c r="G1" s="214"/>
      <c r="H1" s="214"/>
      <c r="I1" s="214"/>
      <c r="J1" s="214"/>
      <c r="K1" s="214"/>
      <c r="L1" s="214"/>
      <c r="M1" s="214"/>
      <c r="N1" s="214"/>
      <c r="O1" s="214"/>
      <c r="P1" s="215"/>
      <c r="Q1" s="219" t="s">
        <v>19</v>
      </c>
      <c r="R1" s="219"/>
    </row>
    <row r="2" spans="1:18" ht="21.75" customHeight="1" x14ac:dyDescent="0.25">
      <c r="A2" s="223"/>
      <c r="B2" s="224"/>
      <c r="C2" s="225"/>
      <c r="D2" s="213"/>
      <c r="E2" s="214"/>
      <c r="F2" s="214"/>
      <c r="G2" s="214"/>
      <c r="H2" s="214"/>
      <c r="I2" s="214"/>
      <c r="J2" s="214"/>
      <c r="K2" s="214"/>
      <c r="L2" s="214"/>
      <c r="M2" s="214"/>
      <c r="N2" s="214"/>
      <c r="O2" s="214"/>
      <c r="P2" s="215"/>
      <c r="Q2" s="219" t="s">
        <v>20</v>
      </c>
      <c r="R2" s="219"/>
    </row>
    <row r="3" spans="1:18" ht="21.75" customHeight="1" x14ac:dyDescent="0.25">
      <c r="A3" s="226"/>
      <c r="B3" s="227"/>
      <c r="C3" s="228"/>
      <c r="D3" s="213"/>
      <c r="E3" s="214"/>
      <c r="F3" s="214"/>
      <c r="G3" s="214"/>
      <c r="H3" s="214"/>
      <c r="I3" s="214"/>
      <c r="J3" s="214"/>
      <c r="K3" s="214"/>
      <c r="L3" s="214"/>
      <c r="M3" s="214"/>
      <c r="N3" s="214"/>
      <c r="O3" s="214"/>
      <c r="P3" s="215"/>
      <c r="Q3" s="219" t="s">
        <v>21</v>
      </c>
      <c r="R3" s="219"/>
    </row>
    <row r="4" spans="1:18" ht="22.15" customHeight="1" x14ac:dyDescent="0.25">
      <c r="A4" s="19"/>
      <c r="B4" s="23"/>
      <c r="C4" s="28"/>
      <c r="D4" s="216" t="s">
        <v>59</v>
      </c>
      <c r="E4" s="216"/>
      <c r="F4" s="216"/>
      <c r="G4" s="216"/>
      <c r="H4" s="216"/>
      <c r="I4" s="216"/>
      <c r="J4" s="216"/>
      <c r="K4" s="216"/>
      <c r="L4" s="216"/>
      <c r="M4" s="216"/>
      <c r="N4" s="216"/>
      <c r="O4" s="216"/>
      <c r="P4" s="216"/>
      <c r="Q4" s="216"/>
      <c r="R4" s="216"/>
    </row>
    <row r="5" spans="1:18" x14ac:dyDescent="0.25">
      <c r="A5" s="19"/>
      <c r="B5" s="23"/>
      <c r="C5" s="28"/>
      <c r="D5" s="23"/>
      <c r="E5" s="19"/>
      <c r="F5" s="19"/>
      <c r="G5" s="23"/>
      <c r="H5" s="19"/>
      <c r="I5" s="23"/>
      <c r="J5" s="23"/>
      <c r="K5" s="23"/>
      <c r="L5" s="23"/>
      <c r="M5" s="23"/>
    </row>
    <row r="6" spans="1:18" ht="21" customHeight="1" x14ac:dyDescent="0.25">
      <c r="A6" s="217" t="s">
        <v>24</v>
      </c>
      <c r="B6" s="218"/>
      <c r="C6" s="218"/>
      <c r="D6" s="218"/>
      <c r="E6" s="218"/>
      <c r="F6" s="218"/>
      <c r="G6" s="218"/>
      <c r="H6" s="218"/>
      <c r="I6" s="218"/>
      <c r="J6" s="218"/>
      <c r="K6" s="218"/>
      <c r="L6" s="218"/>
      <c r="M6" s="218"/>
      <c r="N6" s="218"/>
      <c r="O6" s="218"/>
      <c r="P6" s="218"/>
      <c r="Q6" s="218"/>
      <c r="R6" s="218"/>
    </row>
    <row r="7" spans="1:18" ht="28.9" customHeight="1" x14ac:dyDescent="0.25">
      <c r="A7" s="208" t="s">
        <v>0</v>
      </c>
      <c r="B7" s="208" t="s">
        <v>1</v>
      </c>
      <c r="C7" s="229" t="s">
        <v>2</v>
      </c>
      <c r="D7" s="208" t="s">
        <v>29</v>
      </c>
      <c r="E7" s="207" t="s">
        <v>4</v>
      </c>
      <c r="F7" s="207" t="s">
        <v>5</v>
      </c>
      <c r="G7" s="208" t="s">
        <v>22</v>
      </c>
      <c r="H7" s="207" t="s">
        <v>6</v>
      </c>
      <c r="I7" s="207" t="s">
        <v>288</v>
      </c>
      <c r="J7" s="209" t="s">
        <v>30</v>
      </c>
      <c r="K7" s="210"/>
      <c r="L7" s="211"/>
      <c r="M7" s="207" t="s">
        <v>8</v>
      </c>
      <c r="N7" s="207" t="s">
        <v>9</v>
      </c>
      <c r="O7" s="207" t="s">
        <v>10</v>
      </c>
      <c r="P7" s="208" t="s">
        <v>11</v>
      </c>
      <c r="Q7" s="207" t="s">
        <v>18</v>
      </c>
      <c r="R7" s="212" t="s">
        <v>17</v>
      </c>
    </row>
    <row r="8" spans="1:18" ht="23.45" customHeight="1" x14ac:dyDescent="0.25">
      <c r="A8" s="208"/>
      <c r="B8" s="208"/>
      <c r="C8" s="229"/>
      <c r="D8" s="208"/>
      <c r="E8" s="207"/>
      <c r="F8" s="207"/>
      <c r="G8" s="208"/>
      <c r="H8" s="207"/>
      <c r="I8" s="207"/>
      <c r="J8" s="3" t="s">
        <v>12</v>
      </c>
      <c r="K8" s="3" t="s">
        <v>13</v>
      </c>
      <c r="L8" s="3" t="s">
        <v>14</v>
      </c>
      <c r="M8" s="207"/>
      <c r="N8" s="207"/>
      <c r="O8" s="207"/>
      <c r="P8" s="208" t="s">
        <v>15</v>
      </c>
      <c r="Q8" s="207"/>
      <c r="R8" s="212"/>
    </row>
    <row r="9" spans="1:18" ht="177" customHeight="1" x14ac:dyDescent="0.25">
      <c r="A9" s="45" t="s">
        <v>27</v>
      </c>
      <c r="B9" s="188" t="s">
        <v>60</v>
      </c>
      <c r="C9" s="134" t="s">
        <v>61</v>
      </c>
      <c r="D9" s="45">
        <v>1000</v>
      </c>
      <c r="E9" s="45">
        <v>1365</v>
      </c>
      <c r="F9" s="20">
        <f>+IF(E9&gt;D9,100%,E9/D9)</f>
        <v>1</v>
      </c>
      <c r="G9" s="45" t="s">
        <v>62</v>
      </c>
      <c r="H9" s="26">
        <v>43109</v>
      </c>
      <c r="I9" s="45" t="s">
        <v>189</v>
      </c>
      <c r="J9" s="33">
        <v>38000000000</v>
      </c>
      <c r="K9" s="33">
        <v>9200000000</v>
      </c>
      <c r="L9" s="27">
        <f>+K9+J9</f>
        <v>47200000000</v>
      </c>
      <c r="M9" s="27">
        <f>+L9</f>
        <v>47200000000</v>
      </c>
      <c r="N9" s="43">
        <f>+M9/L9</f>
        <v>1</v>
      </c>
      <c r="O9" s="24"/>
      <c r="P9" s="74" t="s">
        <v>32</v>
      </c>
      <c r="Q9" s="67" t="s">
        <v>133</v>
      </c>
      <c r="R9" s="77" t="s">
        <v>152</v>
      </c>
    </row>
    <row r="10" spans="1:18" ht="137.25" customHeight="1" x14ac:dyDescent="0.25">
      <c r="A10" s="45" t="s">
        <v>27</v>
      </c>
      <c r="B10" s="188" t="s">
        <v>63</v>
      </c>
      <c r="C10" s="134" t="s">
        <v>26</v>
      </c>
      <c r="D10" s="18">
        <v>20</v>
      </c>
      <c r="E10" s="45">
        <v>20</v>
      </c>
      <c r="F10" s="20">
        <f>+IF(E10&gt;D10,100%,E10/D10)</f>
        <v>1</v>
      </c>
      <c r="G10" s="30" t="s">
        <v>64</v>
      </c>
      <c r="H10" s="26" t="s">
        <v>134</v>
      </c>
      <c r="I10" s="45" t="s">
        <v>189</v>
      </c>
      <c r="J10" s="33">
        <v>0</v>
      </c>
      <c r="K10" s="33">
        <v>7500000000</v>
      </c>
      <c r="L10" s="27">
        <f>+K10+J10</f>
        <v>7500000000</v>
      </c>
      <c r="M10" s="27">
        <f>+L10</f>
        <v>7500000000</v>
      </c>
      <c r="N10" s="43">
        <f>+M10/L10</f>
        <v>1</v>
      </c>
      <c r="O10" s="24"/>
      <c r="P10" s="74" t="s">
        <v>32</v>
      </c>
      <c r="Q10" s="67" t="s">
        <v>173</v>
      </c>
      <c r="R10" s="77" t="s">
        <v>228</v>
      </c>
    </row>
    <row r="11" spans="1:18" ht="313.5" customHeight="1" x14ac:dyDescent="0.25">
      <c r="A11" s="111">
        <v>810</v>
      </c>
      <c r="B11" s="188" t="s">
        <v>127</v>
      </c>
      <c r="C11" s="133" t="s">
        <v>129</v>
      </c>
      <c r="D11" s="111">
        <v>134</v>
      </c>
      <c r="E11" s="111">
        <f>123+19</f>
        <v>142</v>
      </c>
      <c r="F11" s="20">
        <f>+IF(E11&gt;D11,100%,E11/D11)</f>
        <v>1</v>
      </c>
      <c r="G11" s="24" t="s">
        <v>65</v>
      </c>
      <c r="H11" s="117" t="s">
        <v>132</v>
      </c>
      <c r="I11" s="111" t="s">
        <v>189</v>
      </c>
      <c r="J11" s="62">
        <v>0</v>
      </c>
      <c r="K11" s="62">
        <v>17041044800</v>
      </c>
      <c r="L11" s="118">
        <v>17041044800</v>
      </c>
      <c r="M11" s="27">
        <v>0</v>
      </c>
      <c r="N11" s="43">
        <f t="shared" ref="N11" si="0">+M11/L11</f>
        <v>0</v>
      </c>
      <c r="O11" s="118"/>
      <c r="P11" s="119" t="s">
        <v>32</v>
      </c>
      <c r="Q11" s="67" t="s">
        <v>229</v>
      </c>
      <c r="R11" s="77" t="s">
        <v>230</v>
      </c>
    </row>
    <row r="12" spans="1:18" ht="198" customHeight="1" x14ac:dyDescent="0.25">
      <c r="A12" s="124">
        <v>820</v>
      </c>
      <c r="B12" s="188" t="s">
        <v>127</v>
      </c>
      <c r="C12" s="133" t="s">
        <v>154</v>
      </c>
      <c r="D12" s="124">
        <v>140</v>
      </c>
      <c r="E12" s="124">
        <v>0</v>
      </c>
      <c r="F12" s="43">
        <f>+((E12+E17)/(D12+D17))</f>
        <v>0</v>
      </c>
      <c r="G12" s="24" t="s">
        <v>150</v>
      </c>
      <c r="H12" s="117" t="s">
        <v>174</v>
      </c>
      <c r="I12" s="124" t="s">
        <v>153</v>
      </c>
      <c r="J12" s="62">
        <v>0</v>
      </c>
      <c r="K12" s="62">
        <v>7600000000</v>
      </c>
      <c r="L12" s="118">
        <f>+K12+J12</f>
        <v>7600000000</v>
      </c>
      <c r="M12" s="27">
        <v>0</v>
      </c>
      <c r="N12" s="43">
        <f t="shared" ref="N12" si="1">+M12/L12</f>
        <v>0</v>
      </c>
      <c r="O12" s="182">
        <v>1</v>
      </c>
      <c r="P12" s="119" t="s">
        <v>32</v>
      </c>
      <c r="Q12" s="125" t="s">
        <v>231</v>
      </c>
      <c r="R12" s="187" t="s">
        <v>238</v>
      </c>
    </row>
    <row r="13" spans="1:18" ht="132" customHeight="1" x14ac:dyDescent="0.25">
      <c r="A13" s="124">
        <v>823</v>
      </c>
      <c r="B13" s="188" t="s">
        <v>155</v>
      </c>
      <c r="C13" s="128" t="s">
        <v>156</v>
      </c>
      <c r="D13" s="124">
        <v>28</v>
      </c>
      <c r="E13" s="126">
        <v>0</v>
      </c>
      <c r="F13" s="43">
        <f>+((E13+E18)/(D13+D18))</f>
        <v>0</v>
      </c>
      <c r="G13" s="24" t="s">
        <v>150</v>
      </c>
      <c r="H13" s="117" t="s">
        <v>174</v>
      </c>
      <c r="I13" s="126" t="s">
        <v>153</v>
      </c>
      <c r="J13" s="62">
        <v>0</v>
      </c>
      <c r="K13" s="129">
        <v>3903744000</v>
      </c>
      <c r="L13" s="118">
        <f t="shared" ref="L13:L15" si="2">+K13+J13</f>
        <v>3903744000</v>
      </c>
      <c r="M13" s="27">
        <v>0</v>
      </c>
      <c r="N13" s="43">
        <f t="shared" ref="N13:N14" si="3">+M13/L13</f>
        <v>0</v>
      </c>
      <c r="O13" s="118"/>
      <c r="P13" s="119" t="s">
        <v>32</v>
      </c>
      <c r="Q13" s="125" t="s">
        <v>232</v>
      </c>
      <c r="R13" s="187" t="s">
        <v>233</v>
      </c>
    </row>
    <row r="14" spans="1:18" ht="212.25" customHeight="1" x14ac:dyDescent="0.25">
      <c r="A14" s="124">
        <v>822</v>
      </c>
      <c r="B14" s="188" t="s">
        <v>155</v>
      </c>
      <c r="C14" s="128" t="s">
        <v>157</v>
      </c>
      <c r="D14" s="124">
        <v>105</v>
      </c>
      <c r="E14" s="126">
        <v>0</v>
      </c>
      <c r="F14" s="43">
        <f>+((E14+E19)/(D14+D19))</f>
        <v>0</v>
      </c>
      <c r="G14" s="24" t="s">
        <v>150</v>
      </c>
      <c r="H14" s="117" t="s">
        <v>174</v>
      </c>
      <c r="I14" s="126" t="s">
        <v>153</v>
      </c>
      <c r="J14" s="62">
        <v>0</v>
      </c>
      <c r="K14" s="129">
        <v>5311562400</v>
      </c>
      <c r="L14" s="118">
        <f t="shared" si="2"/>
        <v>5311562400</v>
      </c>
      <c r="M14" s="27">
        <v>0</v>
      </c>
      <c r="N14" s="43">
        <f t="shared" si="3"/>
        <v>0</v>
      </c>
      <c r="O14" s="118"/>
      <c r="P14" s="119" t="s">
        <v>32</v>
      </c>
      <c r="Q14" s="125" t="s">
        <v>234</v>
      </c>
      <c r="R14" s="187" t="s">
        <v>236</v>
      </c>
    </row>
    <row r="15" spans="1:18" ht="132.75" customHeight="1" x14ac:dyDescent="0.25">
      <c r="A15" s="127">
        <v>821</v>
      </c>
      <c r="B15" s="188" t="s">
        <v>158</v>
      </c>
      <c r="C15" s="128" t="s">
        <v>159</v>
      </c>
      <c r="D15" s="127">
        <v>94</v>
      </c>
      <c r="E15" s="127">
        <v>0</v>
      </c>
      <c r="F15" s="43">
        <f>+((E15+E20)/(D15+D20))</f>
        <v>0</v>
      </c>
      <c r="G15" s="24" t="s">
        <v>150</v>
      </c>
      <c r="H15" s="117" t="s">
        <v>174</v>
      </c>
      <c r="I15" s="127" t="s">
        <v>153</v>
      </c>
      <c r="J15" s="62">
        <v>0</v>
      </c>
      <c r="K15" s="130">
        <v>3886000000</v>
      </c>
      <c r="L15" s="118">
        <f t="shared" si="2"/>
        <v>3886000000</v>
      </c>
      <c r="M15" s="27">
        <v>0</v>
      </c>
      <c r="N15" s="43">
        <f t="shared" ref="N15" si="4">+M15/L15</f>
        <v>0</v>
      </c>
      <c r="O15" s="118"/>
      <c r="P15" s="119" t="s">
        <v>32</v>
      </c>
      <c r="Q15" s="125" t="s">
        <v>235</v>
      </c>
      <c r="R15" s="187" t="s">
        <v>237</v>
      </c>
    </row>
    <row r="16" spans="1:18" ht="104.25" customHeight="1" x14ac:dyDescent="0.25">
      <c r="A16" s="202">
        <v>809</v>
      </c>
      <c r="B16" s="201" t="s">
        <v>128</v>
      </c>
      <c r="C16" s="133" t="s">
        <v>130</v>
      </c>
      <c r="D16" s="111">
        <v>5</v>
      </c>
      <c r="E16" s="111">
        <v>0</v>
      </c>
      <c r="F16" s="43">
        <f>+((E16+E17)/(D16+D17))</f>
        <v>0</v>
      </c>
      <c r="G16" s="24" t="s">
        <v>65</v>
      </c>
      <c r="H16" s="236" t="s">
        <v>132</v>
      </c>
      <c r="I16" s="234" t="s">
        <v>153</v>
      </c>
      <c r="J16" s="203">
        <v>0</v>
      </c>
      <c r="K16" s="203">
        <v>19241950000</v>
      </c>
      <c r="L16" s="205">
        <v>19241950000</v>
      </c>
      <c r="M16" s="238">
        <v>0</v>
      </c>
      <c r="N16" s="240">
        <f>+M16/L16</f>
        <v>0</v>
      </c>
      <c r="O16" s="205"/>
      <c r="P16" s="242" t="s">
        <v>32</v>
      </c>
      <c r="Q16" s="230" t="s">
        <v>239</v>
      </c>
      <c r="R16" s="232" t="s">
        <v>227</v>
      </c>
    </row>
    <row r="17" spans="1:18" ht="171.75" customHeight="1" x14ac:dyDescent="0.25">
      <c r="A17" s="202"/>
      <c r="B17" s="201"/>
      <c r="C17" s="133" t="s">
        <v>131</v>
      </c>
      <c r="D17" s="111">
        <v>141</v>
      </c>
      <c r="E17" s="111">
        <v>0</v>
      </c>
      <c r="F17" s="43">
        <f>+((E17+E18)/(D17+D18))</f>
        <v>0</v>
      </c>
      <c r="G17" s="24" t="s">
        <v>65</v>
      </c>
      <c r="H17" s="237"/>
      <c r="I17" s="235"/>
      <c r="J17" s="204"/>
      <c r="K17" s="204"/>
      <c r="L17" s="206"/>
      <c r="M17" s="239"/>
      <c r="N17" s="241"/>
      <c r="O17" s="206"/>
      <c r="P17" s="243"/>
      <c r="Q17" s="231"/>
      <c r="R17" s="233"/>
    </row>
    <row r="18" spans="1:18" ht="64.5" customHeight="1" x14ac:dyDescent="0.25">
      <c r="A18" s="200" t="s">
        <v>51</v>
      </c>
      <c r="B18" s="200"/>
      <c r="C18" s="200"/>
      <c r="D18" s="200"/>
      <c r="E18" s="200"/>
      <c r="F18" s="200"/>
      <c r="G18" s="200"/>
      <c r="H18" s="200"/>
      <c r="I18" s="200"/>
      <c r="J18" s="200"/>
      <c r="M18" s="63" t="e">
        <f>+#REF!-#REF!</f>
        <v>#REF!</v>
      </c>
    </row>
  </sheetData>
  <mergeCells count="37">
    <mergeCell ref="Q16:Q17"/>
    <mergeCell ref="R16:R17"/>
    <mergeCell ref="I16:I17"/>
    <mergeCell ref="H16:H17"/>
    <mergeCell ref="J16:J17"/>
    <mergeCell ref="M16:M17"/>
    <mergeCell ref="N16:N17"/>
    <mergeCell ref="O16:O17"/>
    <mergeCell ref="P16:P17"/>
    <mergeCell ref="Q7:Q8"/>
    <mergeCell ref="R7:R8"/>
    <mergeCell ref="D1:P3"/>
    <mergeCell ref="D4:R4"/>
    <mergeCell ref="A6:R6"/>
    <mergeCell ref="Q1:R1"/>
    <mergeCell ref="Q2:R2"/>
    <mergeCell ref="Q3:R3"/>
    <mergeCell ref="A1:C3"/>
    <mergeCell ref="P7:P8"/>
    <mergeCell ref="A7:A8"/>
    <mergeCell ref="B7:B8"/>
    <mergeCell ref="C7:C8"/>
    <mergeCell ref="D7:D8"/>
    <mergeCell ref="E7:E8"/>
    <mergeCell ref="F7:F8"/>
    <mergeCell ref="N7:N8"/>
    <mergeCell ref="O7:O8"/>
    <mergeCell ref="G7:G8"/>
    <mergeCell ref="H7:H8"/>
    <mergeCell ref="I7:I8"/>
    <mergeCell ref="J7:L7"/>
    <mergeCell ref="M7:M8"/>
    <mergeCell ref="A18:J18"/>
    <mergeCell ref="B16:B17"/>
    <mergeCell ref="A16:A17"/>
    <mergeCell ref="K16:K17"/>
    <mergeCell ref="L16:L17"/>
  </mergeCells>
  <printOptions horizontalCentered="1" verticalCentered="1"/>
  <pageMargins left="0.23622047244094491" right="0.23622047244094491" top="0.74803149606299213" bottom="0.74803149606299213" header="0.31496062992125984" footer="0.31496062992125984"/>
  <pageSetup paperSize="122"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B0F0"/>
    <pageSetUpPr fitToPage="1"/>
  </sheetPr>
  <dimension ref="A1:V34"/>
  <sheetViews>
    <sheetView topLeftCell="H1" zoomScale="70" zoomScaleNormal="70" zoomScalePageLayoutView="21" workbookViewId="0">
      <selection activeCell="I7" sqref="I7:I8"/>
    </sheetView>
  </sheetViews>
  <sheetFormatPr baseColWidth="10" defaultColWidth="21" defaultRowHeight="15" x14ac:dyDescent="0.2"/>
  <cols>
    <col min="1" max="1" width="6.42578125" style="21" customWidth="1"/>
    <col min="2" max="2" width="44.5703125" style="2" customWidth="1"/>
    <col min="3" max="3" width="22" style="2" customWidth="1"/>
    <col min="4" max="4" width="13.28515625" style="2" customWidth="1"/>
    <col min="5" max="5" width="17.5703125" style="2" customWidth="1"/>
    <col min="6" max="6" width="18" style="2" customWidth="1"/>
    <col min="7" max="7" width="24" style="2" bestFit="1" customWidth="1"/>
    <col min="8" max="8" width="27.42578125" style="2" customWidth="1"/>
    <col min="9" max="9" width="25.5703125" style="2" customWidth="1"/>
    <col min="10" max="10" width="23" style="2" customWidth="1"/>
    <col min="11" max="11" width="24.140625" style="2" customWidth="1"/>
    <col min="12" max="12" width="27.85546875" style="2" customWidth="1"/>
    <col min="13" max="13" width="23.85546875" style="2" customWidth="1"/>
    <col min="14" max="14" width="16.85546875" style="2" customWidth="1"/>
    <col min="15" max="15" width="11.5703125" style="2" customWidth="1"/>
    <col min="16" max="16" width="23.5703125" style="2" customWidth="1"/>
    <col min="17" max="17" width="66" style="51" customWidth="1"/>
    <col min="18" max="18" width="63.140625" style="51" customWidth="1"/>
    <col min="19" max="19" width="5.85546875" style="2" customWidth="1"/>
    <col min="20" max="16384" width="21" style="2"/>
  </cols>
  <sheetData>
    <row r="1" spans="1:22" ht="21.75" customHeight="1" x14ac:dyDescent="0.2">
      <c r="A1" s="244"/>
      <c r="B1" s="245"/>
      <c r="C1" s="246"/>
      <c r="D1" s="213" t="s">
        <v>16</v>
      </c>
      <c r="E1" s="214"/>
      <c r="F1" s="214"/>
      <c r="G1" s="214"/>
      <c r="H1" s="214"/>
      <c r="I1" s="214"/>
      <c r="J1" s="214"/>
      <c r="K1" s="214"/>
      <c r="L1" s="214"/>
      <c r="M1" s="214"/>
      <c r="N1" s="214"/>
      <c r="O1" s="214"/>
      <c r="P1" s="215"/>
      <c r="Q1" s="219" t="s">
        <v>19</v>
      </c>
      <c r="R1" s="219"/>
    </row>
    <row r="2" spans="1:22" ht="21.75" customHeight="1" x14ac:dyDescent="0.2">
      <c r="A2" s="247"/>
      <c r="B2" s="248"/>
      <c r="C2" s="249"/>
      <c r="D2" s="213"/>
      <c r="E2" s="214"/>
      <c r="F2" s="214"/>
      <c r="G2" s="214"/>
      <c r="H2" s="214"/>
      <c r="I2" s="214"/>
      <c r="J2" s="214"/>
      <c r="K2" s="214"/>
      <c r="L2" s="214"/>
      <c r="M2" s="214"/>
      <c r="N2" s="214"/>
      <c r="O2" s="214"/>
      <c r="P2" s="215"/>
      <c r="Q2" s="219" t="s">
        <v>20</v>
      </c>
      <c r="R2" s="219"/>
    </row>
    <row r="3" spans="1:22" ht="21.75" customHeight="1" x14ac:dyDescent="0.2">
      <c r="A3" s="250"/>
      <c r="B3" s="251"/>
      <c r="C3" s="252"/>
      <c r="D3" s="213"/>
      <c r="E3" s="214"/>
      <c r="F3" s="214"/>
      <c r="G3" s="214"/>
      <c r="H3" s="214"/>
      <c r="I3" s="214"/>
      <c r="J3" s="214"/>
      <c r="K3" s="214"/>
      <c r="L3" s="214"/>
      <c r="M3" s="214"/>
      <c r="N3" s="214"/>
      <c r="O3" s="214"/>
      <c r="P3" s="215"/>
      <c r="Q3" s="219" t="s">
        <v>21</v>
      </c>
      <c r="R3" s="219"/>
    </row>
    <row r="4" spans="1:22" ht="22.15" customHeight="1" x14ac:dyDescent="0.2">
      <c r="A4" s="19"/>
      <c r="B4" s="1"/>
      <c r="C4" s="1"/>
      <c r="D4" s="216" t="s">
        <v>59</v>
      </c>
      <c r="E4" s="216"/>
      <c r="F4" s="216"/>
      <c r="G4" s="216"/>
      <c r="H4" s="216"/>
      <c r="I4" s="216"/>
      <c r="J4" s="216"/>
      <c r="K4" s="216"/>
      <c r="L4" s="216"/>
      <c r="M4" s="216"/>
      <c r="N4" s="216"/>
      <c r="O4" s="216"/>
      <c r="P4" s="216"/>
      <c r="Q4" s="216"/>
      <c r="R4" s="216"/>
    </row>
    <row r="5" spans="1:22" x14ac:dyDescent="0.2">
      <c r="A5" s="19"/>
      <c r="B5" s="1"/>
      <c r="C5" s="1"/>
      <c r="D5" s="1"/>
      <c r="E5" s="1"/>
      <c r="F5" s="1"/>
      <c r="G5" s="1"/>
      <c r="H5" s="1"/>
      <c r="I5" s="1"/>
      <c r="J5" s="1"/>
      <c r="K5" s="1"/>
      <c r="L5" s="1"/>
      <c r="M5" s="1"/>
    </row>
    <row r="6" spans="1:22" s="22" customFormat="1" ht="21" customHeight="1" x14ac:dyDescent="0.25">
      <c r="A6" s="217" t="s">
        <v>33</v>
      </c>
      <c r="B6" s="218"/>
      <c r="C6" s="218"/>
      <c r="D6" s="218"/>
      <c r="E6" s="218"/>
      <c r="F6" s="218"/>
      <c r="G6" s="218"/>
      <c r="H6" s="218"/>
      <c r="I6" s="218"/>
      <c r="J6" s="218"/>
      <c r="K6" s="218"/>
      <c r="L6" s="218"/>
      <c r="M6" s="218"/>
      <c r="N6" s="218"/>
      <c r="O6" s="218"/>
      <c r="P6" s="218"/>
      <c r="Q6" s="218"/>
      <c r="R6" s="218"/>
    </row>
    <row r="7" spans="1:22" s="48" customFormat="1" ht="28.9" customHeight="1" x14ac:dyDescent="0.2">
      <c r="A7" s="208" t="s">
        <v>0</v>
      </c>
      <c r="B7" s="208" t="s">
        <v>1</v>
      </c>
      <c r="C7" s="208" t="s">
        <v>2</v>
      </c>
      <c r="D7" s="208" t="s">
        <v>3</v>
      </c>
      <c r="E7" s="207" t="s">
        <v>4</v>
      </c>
      <c r="F7" s="207" t="s">
        <v>5</v>
      </c>
      <c r="G7" s="208" t="s">
        <v>22</v>
      </c>
      <c r="H7" s="207" t="s">
        <v>6</v>
      </c>
      <c r="I7" s="207" t="s">
        <v>288</v>
      </c>
      <c r="J7" s="209" t="s">
        <v>7</v>
      </c>
      <c r="K7" s="210"/>
      <c r="L7" s="211"/>
      <c r="M7" s="207" t="s">
        <v>8</v>
      </c>
      <c r="N7" s="207" t="s">
        <v>9</v>
      </c>
      <c r="O7" s="207" t="s">
        <v>10</v>
      </c>
      <c r="P7" s="208" t="s">
        <v>11</v>
      </c>
      <c r="Q7" s="207" t="s">
        <v>18</v>
      </c>
      <c r="R7" s="212" t="s">
        <v>17</v>
      </c>
    </row>
    <row r="8" spans="1:22" s="48" customFormat="1" ht="23.45" customHeight="1" x14ac:dyDescent="0.2">
      <c r="A8" s="208"/>
      <c r="B8" s="208"/>
      <c r="C8" s="208"/>
      <c r="D8" s="208"/>
      <c r="E8" s="207"/>
      <c r="F8" s="207"/>
      <c r="G8" s="208"/>
      <c r="H8" s="207"/>
      <c r="I8" s="207"/>
      <c r="J8" s="3" t="s">
        <v>12</v>
      </c>
      <c r="K8" s="3" t="s">
        <v>13</v>
      </c>
      <c r="L8" s="3" t="s">
        <v>14</v>
      </c>
      <c r="M8" s="207"/>
      <c r="N8" s="207"/>
      <c r="O8" s="207"/>
      <c r="P8" s="208" t="s">
        <v>15</v>
      </c>
      <c r="Q8" s="207"/>
      <c r="R8" s="212"/>
    </row>
    <row r="9" spans="1:22" s="21" customFormat="1" ht="199.5" customHeight="1" x14ac:dyDescent="0.25">
      <c r="A9" s="45">
        <v>805</v>
      </c>
      <c r="B9" s="188" t="s">
        <v>67</v>
      </c>
      <c r="C9" s="31" t="s">
        <v>31</v>
      </c>
      <c r="D9" s="18">
        <v>23</v>
      </c>
      <c r="E9" s="45">
        <v>18</v>
      </c>
      <c r="F9" s="20">
        <f>+IF(E9&gt;D9,100%,E9/D9)</f>
        <v>0.78260869565217395</v>
      </c>
      <c r="G9" s="45" t="s">
        <v>65</v>
      </c>
      <c r="H9" s="49" t="s">
        <v>136</v>
      </c>
      <c r="I9" s="66" t="s">
        <v>190</v>
      </c>
      <c r="J9" s="33">
        <v>0</v>
      </c>
      <c r="K9" s="33">
        <v>11500000000</v>
      </c>
      <c r="L9" s="27">
        <f t="shared" ref="L9:L14" si="0">+K9+J9</f>
        <v>11500000000</v>
      </c>
      <c r="M9" s="27">
        <v>8918791407</v>
      </c>
      <c r="N9" s="43">
        <f t="shared" ref="N9:N14" si="1">+M9/L9</f>
        <v>0.7755470788695652</v>
      </c>
      <c r="O9" s="24"/>
      <c r="P9" s="74" t="s">
        <v>32</v>
      </c>
      <c r="Q9" s="67" t="s">
        <v>191</v>
      </c>
      <c r="R9" s="70" t="s">
        <v>240</v>
      </c>
      <c r="T9" s="153"/>
    </row>
    <row r="10" spans="1:22" s="21" customFormat="1" ht="316.5" customHeight="1" x14ac:dyDescent="0.25">
      <c r="A10" s="45">
        <v>804</v>
      </c>
      <c r="B10" s="188" t="s">
        <v>160</v>
      </c>
      <c r="C10" s="31" t="s">
        <v>31</v>
      </c>
      <c r="D10" s="18">
        <v>27</v>
      </c>
      <c r="E10" s="45">
        <v>21</v>
      </c>
      <c r="F10" s="20">
        <f>+IF(E10&gt;D10,100%,E10/D10)</f>
        <v>0.77777777777777779</v>
      </c>
      <c r="G10" s="82" t="s">
        <v>65</v>
      </c>
      <c r="H10" s="26" t="s">
        <v>135</v>
      </c>
      <c r="I10" s="66" t="s">
        <v>190</v>
      </c>
      <c r="J10" s="33">
        <v>0</v>
      </c>
      <c r="K10" s="33">
        <v>19590742900</v>
      </c>
      <c r="L10" s="27">
        <f t="shared" si="0"/>
        <v>19590742900</v>
      </c>
      <c r="M10" s="27">
        <v>13374368978</v>
      </c>
      <c r="N10" s="43">
        <f t="shared" si="1"/>
        <v>0.68268819851645335</v>
      </c>
      <c r="O10" s="24"/>
      <c r="P10" s="74" t="s">
        <v>32</v>
      </c>
      <c r="Q10" s="67" t="s">
        <v>241</v>
      </c>
      <c r="R10" s="70" t="s">
        <v>242</v>
      </c>
      <c r="T10" s="153"/>
      <c r="U10" s="155"/>
      <c r="V10" s="154"/>
    </row>
    <row r="11" spans="1:22" s="21" customFormat="1" ht="309.75" customHeight="1" x14ac:dyDescent="0.25">
      <c r="A11" s="45">
        <v>808</v>
      </c>
      <c r="B11" s="188" t="s">
        <v>68</v>
      </c>
      <c r="C11" s="31" t="s">
        <v>31</v>
      </c>
      <c r="D11" s="18">
        <v>76</v>
      </c>
      <c r="E11" s="45">
        <v>0</v>
      </c>
      <c r="F11" s="20">
        <f>+IF(E11&gt;D11,100%,E11/D11)</f>
        <v>0</v>
      </c>
      <c r="G11" s="45" t="s">
        <v>65</v>
      </c>
      <c r="H11" s="26" t="s">
        <v>137</v>
      </c>
      <c r="I11" s="66" t="s">
        <v>153</v>
      </c>
      <c r="J11" s="83">
        <v>20500000000</v>
      </c>
      <c r="K11" s="33">
        <v>6000000000</v>
      </c>
      <c r="L11" s="27">
        <f t="shared" si="0"/>
        <v>26500000000</v>
      </c>
      <c r="M11" s="27">
        <v>0</v>
      </c>
      <c r="N11" s="43">
        <f t="shared" si="1"/>
        <v>0</v>
      </c>
      <c r="O11" s="41">
        <v>1</v>
      </c>
      <c r="P11" s="74" t="s">
        <v>32</v>
      </c>
      <c r="Q11" s="67" t="s">
        <v>243</v>
      </c>
      <c r="R11" s="70" t="s">
        <v>244</v>
      </c>
    </row>
    <row r="12" spans="1:22" s="21" customFormat="1" ht="189.75" customHeight="1" x14ac:dyDescent="0.25">
      <c r="A12" s="45">
        <v>807</v>
      </c>
      <c r="B12" s="188" t="s">
        <v>161</v>
      </c>
      <c r="C12" s="66" t="s">
        <v>31</v>
      </c>
      <c r="D12" s="18">
        <v>45</v>
      </c>
      <c r="E12" s="45">
        <v>102</v>
      </c>
      <c r="F12" s="20">
        <f>+IF(E12&gt;D12,100%,E12/D12)</f>
        <v>1</v>
      </c>
      <c r="G12" s="45" t="s">
        <v>65</v>
      </c>
      <c r="H12" s="26" t="s">
        <v>138</v>
      </c>
      <c r="I12" s="66" t="s">
        <v>153</v>
      </c>
      <c r="J12" s="83">
        <v>42705000000</v>
      </c>
      <c r="K12" s="33">
        <v>0</v>
      </c>
      <c r="L12" s="27">
        <f t="shared" si="0"/>
        <v>42705000000</v>
      </c>
      <c r="M12" s="27">
        <v>0</v>
      </c>
      <c r="N12" s="43">
        <f t="shared" si="1"/>
        <v>0</v>
      </c>
      <c r="O12" s="24"/>
      <c r="P12" s="74" t="s">
        <v>32</v>
      </c>
      <c r="Q12" s="67" t="s">
        <v>192</v>
      </c>
      <c r="R12" s="70" t="s">
        <v>247</v>
      </c>
      <c r="S12" s="86" t="s">
        <v>74</v>
      </c>
    </row>
    <row r="13" spans="1:22" s="21" customFormat="1" ht="166.5" customHeight="1" x14ac:dyDescent="0.25">
      <c r="A13" s="35">
        <v>818</v>
      </c>
      <c r="B13" s="188" t="s">
        <v>69</v>
      </c>
      <c r="C13" s="31" t="s">
        <v>31</v>
      </c>
      <c r="D13" s="18">
        <v>12</v>
      </c>
      <c r="E13" s="45">
        <v>0</v>
      </c>
      <c r="F13" s="20">
        <f t="shared" ref="F13:F14" si="2">+E13/D13</f>
        <v>0</v>
      </c>
      <c r="G13" s="45" t="s">
        <v>96</v>
      </c>
      <c r="H13" s="26" t="s">
        <v>175</v>
      </c>
      <c r="I13" s="66" t="s">
        <v>153</v>
      </c>
      <c r="J13" s="33">
        <v>0</v>
      </c>
      <c r="K13" s="84">
        <v>5819522469</v>
      </c>
      <c r="L13" s="27">
        <f t="shared" si="0"/>
        <v>5819522469</v>
      </c>
      <c r="M13" s="27">
        <v>0</v>
      </c>
      <c r="N13" s="43">
        <f t="shared" si="1"/>
        <v>0</v>
      </c>
      <c r="O13" s="24"/>
      <c r="P13" s="74" t="s">
        <v>32</v>
      </c>
      <c r="Q13" s="67" t="s">
        <v>245</v>
      </c>
      <c r="R13" s="70" t="s">
        <v>246</v>
      </c>
    </row>
    <row r="14" spans="1:22" s="21" customFormat="1" ht="270" customHeight="1" x14ac:dyDescent="0.25">
      <c r="A14" s="45">
        <v>811</v>
      </c>
      <c r="B14" s="188" t="s">
        <v>70</v>
      </c>
      <c r="C14" s="16" t="s">
        <v>71</v>
      </c>
      <c r="D14" s="18">
        <v>200</v>
      </c>
      <c r="E14" s="45">
        <v>0</v>
      </c>
      <c r="F14" s="20">
        <f t="shared" si="2"/>
        <v>0</v>
      </c>
      <c r="G14" s="45" t="s">
        <v>65</v>
      </c>
      <c r="H14" s="26" t="s">
        <v>132</v>
      </c>
      <c r="I14" s="66" t="s">
        <v>153</v>
      </c>
      <c r="J14" s="33">
        <v>16800000000</v>
      </c>
      <c r="K14" s="33">
        <v>0</v>
      </c>
      <c r="L14" s="27">
        <f t="shared" si="0"/>
        <v>16800000000</v>
      </c>
      <c r="M14" s="27">
        <v>0</v>
      </c>
      <c r="N14" s="43">
        <f t="shared" si="1"/>
        <v>0</v>
      </c>
      <c r="O14" s="24"/>
      <c r="P14" s="74" t="s">
        <v>32</v>
      </c>
      <c r="Q14" s="67" t="s">
        <v>193</v>
      </c>
      <c r="R14" s="70" t="s">
        <v>194</v>
      </c>
    </row>
    <row r="15" spans="1:22" s="21" customFormat="1" ht="75" x14ac:dyDescent="0.25">
      <c r="A15" s="183"/>
      <c r="B15" s="188" t="s">
        <v>248</v>
      </c>
      <c r="C15" s="31" t="s">
        <v>31</v>
      </c>
      <c r="D15" s="18">
        <v>5</v>
      </c>
      <c r="E15" s="184"/>
      <c r="F15" s="20">
        <f>+IF(E15&gt;D15,100%,E15/D15)</f>
        <v>0</v>
      </c>
      <c r="G15" s="184" t="s">
        <v>250</v>
      </c>
      <c r="H15" s="49" t="s">
        <v>252</v>
      </c>
      <c r="I15" s="66" t="s">
        <v>153</v>
      </c>
      <c r="J15" s="185">
        <v>0</v>
      </c>
      <c r="K15" s="185">
        <v>2581208593</v>
      </c>
      <c r="L15" s="27">
        <f t="shared" ref="L15:L16" si="3">+K15+J15</f>
        <v>2581208593</v>
      </c>
      <c r="M15" s="27"/>
      <c r="N15" s="43">
        <f t="shared" ref="N15:N16" si="4">+M15/L15</f>
        <v>0</v>
      </c>
      <c r="O15" s="24"/>
      <c r="P15" s="186" t="s">
        <v>32</v>
      </c>
      <c r="Q15" s="67" t="s">
        <v>253</v>
      </c>
      <c r="R15" s="70" t="s">
        <v>255</v>
      </c>
    </row>
    <row r="16" spans="1:22" s="21" customFormat="1" ht="90" x14ac:dyDescent="0.25">
      <c r="A16" s="183"/>
      <c r="B16" s="188" t="s">
        <v>249</v>
      </c>
      <c r="C16" s="31" t="s">
        <v>31</v>
      </c>
      <c r="D16" s="18">
        <v>6</v>
      </c>
      <c r="E16" s="184"/>
      <c r="F16" s="20">
        <f>+IF(E16&gt;D16,100%,E16/D16)</f>
        <v>0</v>
      </c>
      <c r="G16" s="184" t="s">
        <v>250</v>
      </c>
      <c r="H16" s="26" t="s">
        <v>251</v>
      </c>
      <c r="I16" s="66" t="s">
        <v>153</v>
      </c>
      <c r="J16" s="185">
        <v>0</v>
      </c>
      <c r="K16" s="185">
        <v>4200000000</v>
      </c>
      <c r="L16" s="27">
        <f t="shared" si="3"/>
        <v>4200000000</v>
      </c>
      <c r="M16" s="27"/>
      <c r="N16" s="43">
        <f t="shared" si="4"/>
        <v>0</v>
      </c>
      <c r="O16" s="24"/>
      <c r="P16" s="186" t="s">
        <v>32</v>
      </c>
      <c r="Q16" s="67" t="s">
        <v>254</v>
      </c>
      <c r="R16" s="70" t="s">
        <v>256</v>
      </c>
    </row>
    <row r="17" spans="1:18" s="21" customFormat="1" ht="38.25" customHeight="1" x14ac:dyDescent="0.25">
      <c r="A17" s="253" t="s">
        <v>72</v>
      </c>
      <c r="B17" s="253"/>
      <c r="C17" s="253"/>
      <c r="D17" s="253"/>
      <c r="E17" s="253"/>
      <c r="F17" s="253"/>
      <c r="G17" s="254"/>
      <c r="H17" s="254"/>
      <c r="I17" s="254"/>
      <c r="J17" s="254"/>
      <c r="K17" s="254"/>
      <c r="Q17" s="47"/>
      <c r="R17" s="47"/>
    </row>
    <row r="18" spans="1:18" s="21" customFormat="1" x14ac:dyDescent="0.25">
      <c r="A18" s="81" t="s">
        <v>73</v>
      </c>
      <c r="B18" s="64"/>
      <c r="C18" s="64"/>
      <c r="Q18" s="47"/>
      <c r="R18" s="47"/>
    </row>
    <row r="19" spans="1:18" s="21" customFormat="1" x14ac:dyDescent="0.25">
      <c r="Q19" s="47"/>
      <c r="R19" s="47"/>
    </row>
    <row r="20" spans="1:18" s="21" customFormat="1" x14ac:dyDescent="0.25">
      <c r="Q20" s="47"/>
      <c r="R20" s="47"/>
    </row>
    <row r="21" spans="1:18" s="21" customFormat="1" x14ac:dyDescent="0.25">
      <c r="Q21" s="47"/>
      <c r="R21" s="47"/>
    </row>
    <row r="22" spans="1:18" s="21" customFormat="1" x14ac:dyDescent="0.25">
      <c r="Q22" s="47"/>
      <c r="R22" s="47"/>
    </row>
    <row r="23" spans="1:18" s="21" customFormat="1" x14ac:dyDescent="0.25">
      <c r="Q23" s="47"/>
      <c r="R23" s="47"/>
    </row>
    <row r="24" spans="1:18" s="21" customFormat="1" x14ac:dyDescent="0.25">
      <c r="Q24" s="47"/>
      <c r="R24" s="47"/>
    </row>
    <row r="25" spans="1:18" s="21" customFormat="1" x14ac:dyDescent="0.25">
      <c r="Q25" s="47"/>
      <c r="R25" s="47"/>
    </row>
    <row r="26" spans="1:18" s="21" customFormat="1" x14ac:dyDescent="0.25">
      <c r="Q26" s="47"/>
      <c r="R26" s="47"/>
    </row>
    <row r="27" spans="1:18" s="21" customFormat="1" x14ac:dyDescent="0.25">
      <c r="Q27" s="47"/>
      <c r="R27" s="47"/>
    </row>
    <row r="28" spans="1:18" s="21" customFormat="1" x14ac:dyDescent="0.25">
      <c r="Q28" s="47"/>
      <c r="R28" s="47"/>
    </row>
    <row r="29" spans="1:18" s="21" customFormat="1" x14ac:dyDescent="0.25">
      <c r="Q29" s="47"/>
      <c r="R29" s="47"/>
    </row>
    <row r="30" spans="1:18" s="21" customFormat="1" x14ac:dyDescent="0.25">
      <c r="Q30" s="47"/>
      <c r="R30" s="47"/>
    </row>
    <row r="31" spans="1:18" s="21" customFormat="1" x14ac:dyDescent="0.25">
      <c r="Q31" s="47"/>
      <c r="R31" s="47"/>
    </row>
    <row r="32" spans="1:18" s="21" customFormat="1" x14ac:dyDescent="0.25">
      <c r="Q32" s="47"/>
      <c r="R32" s="47"/>
    </row>
    <row r="33" spans="17:18" s="21" customFormat="1" x14ac:dyDescent="0.25">
      <c r="Q33" s="47"/>
      <c r="R33" s="47"/>
    </row>
    <row r="34" spans="17:18" s="21" customFormat="1" x14ac:dyDescent="0.25">
      <c r="Q34" s="47"/>
      <c r="R34" s="47"/>
    </row>
  </sheetData>
  <mergeCells count="24">
    <mergeCell ref="R7:R8"/>
    <mergeCell ref="Q1:R1"/>
    <mergeCell ref="Q2:R2"/>
    <mergeCell ref="Q3:R3"/>
    <mergeCell ref="N7:N8"/>
    <mergeCell ref="O7:O8"/>
    <mergeCell ref="Q7:Q8"/>
    <mergeCell ref="P7:P8"/>
    <mergeCell ref="M7:M8"/>
    <mergeCell ref="J7:L7"/>
    <mergeCell ref="A1:C3"/>
    <mergeCell ref="D1:P3"/>
    <mergeCell ref="A17:K17"/>
    <mergeCell ref="D4:R4"/>
    <mergeCell ref="A6:R6"/>
    <mergeCell ref="A7:A8"/>
    <mergeCell ref="B7:B8"/>
    <mergeCell ref="C7:C8"/>
    <mergeCell ref="D7:D8"/>
    <mergeCell ref="E7:E8"/>
    <mergeCell ref="F7:F8"/>
    <mergeCell ref="G7:G8"/>
    <mergeCell ref="H7:H8"/>
    <mergeCell ref="I7:I8"/>
  </mergeCells>
  <printOptions horizontalCentered="1" verticalCentered="1"/>
  <pageMargins left="0.23622047244094491" right="0.23622047244094491" top="0.74803149606299213" bottom="0.74803149606299213" header="0.31496062992125984" footer="0.31496062992125984"/>
  <pageSetup scale="1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F0"/>
    <pageSetUpPr fitToPage="1"/>
  </sheetPr>
  <dimension ref="A1:R30"/>
  <sheetViews>
    <sheetView zoomScale="70" zoomScaleNormal="70" zoomScalePageLayoutView="26" workbookViewId="0">
      <selection activeCell="A5" sqref="A5"/>
    </sheetView>
  </sheetViews>
  <sheetFormatPr baseColWidth="10" defaultColWidth="21" defaultRowHeight="15" x14ac:dyDescent="0.2"/>
  <cols>
    <col min="1" max="1" width="5.85546875" style="2" customWidth="1"/>
    <col min="2" max="2" width="51.28515625" style="2" customWidth="1"/>
    <col min="3" max="3" width="32.140625" style="2" customWidth="1"/>
    <col min="4" max="4" width="13.28515625" style="2" customWidth="1"/>
    <col min="5" max="5" width="17.5703125" style="2" customWidth="1"/>
    <col min="6" max="6" width="18" style="2" customWidth="1"/>
    <col min="7" max="7" width="46.28515625" style="2" customWidth="1"/>
    <col min="8" max="8" width="29.85546875" style="2" customWidth="1"/>
    <col min="9" max="9" width="25.5703125" style="2" customWidth="1"/>
    <col min="10" max="10" width="21" style="2"/>
    <col min="11" max="12" width="23.5703125" style="2" customWidth="1"/>
    <col min="13" max="13" width="25.42578125" style="2" customWidth="1"/>
    <col min="14" max="14" width="23.85546875" style="2" customWidth="1"/>
    <col min="15" max="15" width="9.7109375" style="2" customWidth="1"/>
    <col min="16" max="16" width="21" style="38"/>
    <col min="17" max="17" width="88.5703125" style="51" customWidth="1"/>
    <col min="18" max="18" width="61.28515625" style="51" customWidth="1"/>
    <col min="19" max="16384" width="21" style="2"/>
  </cols>
  <sheetData>
    <row r="1" spans="1:18" ht="21.75" customHeight="1" x14ac:dyDescent="0.2">
      <c r="A1" s="244"/>
      <c r="B1" s="245"/>
      <c r="C1" s="246"/>
      <c r="D1" s="213" t="s">
        <v>16</v>
      </c>
      <c r="E1" s="214"/>
      <c r="F1" s="214"/>
      <c r="G1" s="214"/>
      <c r="H1" s="214"/>
      <c r="I1" s="214"/>
      <c r="J1" s="214"/>
      <c r="K1" s="214"/>
      <c r="L1" s="214"/>
      <c r="M1" s="214"/>
      <c r="N1" s="214"/>
      <c r="O1" s="214"/>
      <c r="P1" s="215"/>
      <c r="Q1" s="219" t="s">
        <v>19</v>
      </c>
      <c r="R1" s="219"/>
    </row>
    <row r="2" spans="1:18" ht="21.75" customHeight="1" x14ac:dyDescent="0.2">
      <c r="A2" s="247"/>
      <c r="B2" s="248"/>
      <c r="C2" s="249"/>
      <c r="D2" s="213"/>
      <c r="E2" s="214"/>
      <c r="F2" s="214"/>
      <c r="G2" s="214"/>
      <c r="H2" s="214"/>
      <c r="I2" s="214"/>
      <c r="J2" s="214"/>
      <c r="K2" s="214"/>
      <c r="L2" s="214"/>
      <c r="M2" s="214"/>
      <c r="N2" s="214"/>
      <c r="O2" s="214"/>
      <c r="P2" s="215"/>
      <c r="Q2" s="219" t="s">
        <v>20</v>
      </c>
      <c r="R2" s="219"/>
    </row>
    <row r="3" spans="1:18" ht="21.75" customHeight="1" x14ac:dyDescent="0.2">
      <c r="A3" s="250"/>
      <c r="B3" s="251"/>
      <c r="C3" s="252"/>
      <c r="D3" s="213"/>
      <c r="E3" s="214"/>
      <c r="F3" s="214"/>
      <c r="G3" s="214"/>
      <c r="H3" s="214"/>
      <c r="I3" s="214"/>
      <c r="J3" s="214"/>
      <c r="K3" s="214"/>
      <c r="L3" s="214"/>
      <c r="M3" s="214"/>
      <c r="N3" s="214"/>
      <c r="O3" s="214"/>
      <c r="P3" s="215"/>
      <c r="Q3" s="219" t="s">
        <v>21</v>
      </c>
      <c r="R3" s="219"/>
    </row>
    <row r="4" spans="1:18" ht="22.15" customHeight="1" x14ac:dyDescent="0.2">
      <c r="A4" s="1"/>
      <c r="B4" s="1"/>
      <c r="C4" s="1"/>
      <c r="D4" s="216" t="s">
        <v>59</v>
      </c>
      <c r="E4" s="216"/>
      <c r="F4" s="216"/>
      <c r="G4" s="216"/>
      <c r="H4" s="216"/>
      <c r="I4" s="216"/>
      <c r="J4" s="216"/>
      <c r="K4" s="216"/>
      <c r="L4" s="216"/>
      <c r="M4" s="216"/>
      <c r="N4" s="216"/>
      <c r="O4" s="216"/>
      <c r="P4" s="216"/>
      <c r="Q4" s="216"/>
      <c r="R4" s="216"/>
    </row>
    <row r="5" spans="1:18" x14ac:dyDescent="0.2">
      <c r="A5" s="1"/>
      <c r="B5" s="1"/>
      <c r="C5" s="1"/>
      <c r="D5" s="1"/>
      <c r="E5" s="1"/>
      <c r="F5" s="1"/>
      <c r="G5" s="1"/>
      <c r="H5" s="1"/>
      <c r="I5" s="1"/>
      <c r="J5" s="1"/>
      <c r="K5" s="1"/>
      <c r="L5" s="1"/>
      <c r="M5" s="1"/>
    </row>
    <row r="6" spans="1:18" ht="21" customHeight="1" x14ac:dyDescent="0.2">
      <c r="A6" s="217" t="s">
        <v>35</v>
      </c>
      <c r="B6" s="261"/>
      <c r="C6" s="261"/>
      <c r="D6" s="261"/>
      <c r="E6" s="261"/>
      <c r="F6" s="261"/>
      <c r="G6" s="261"/>
      <c r="H6" s="261"/>
      <c r="I6" s="261"/>
      <c r="J6" s="261"/>
      <c r="K6" s="261"/>
      <c r="L6" s="261"/>
      <c r="M6" s="261"/>
      <c r="N6" s="261"/>
      <c r="O6" s="261"/>
      <c r="P6" s="261"/>
      <c r="Q6" s="261"/>
      <c r="R6" s="261"/>
    </row>
    <row r="7" spans="1:18" ht="28.9" customHeight="1" x14ac:dyDescent="0.2">
      <c r="A7" s="208" t="s">
        <v>0</v>
      </c>
      <c r="B7" s="208" t="s">
        <v>1</v>
      </c>
      <c r="C7" s="208" t="s">
        <v>2</v>
      </c>
      <c r="D7" s="208" t="s">
        <v>3</v>
      </c>
      <c r="E7" s="207" t="s">
        <v>4</v>
      </c>
      <c r="F7" s="207" t="s">
        <v>5</v>
      </c>
      <c r="G7" s="208" t="s">
        <v>22</v>
      </c>
      <c r="H7" s="207" t="s">
        <v>6</v>
      </c>
      <c r="I7" s="207" t="s">
        <v>288</v>
      </c>
      <c r="J7" s="209" t="s">
        <v>7</v>
      </c>
      <c r="K7" s="210"/>
      <c r="L7" s="211"/>
      <c r="M7" s="207" t="s">
        <v>8</v>
      </c>
      <c r="N7" s="207" t="s">
        <v>9</v>
      </c>
      <c r="O7" s="207" t="s">
        <v>10</v>
      </c>
      <c r="P7" s="208" t="s">
        <v>11</v>
      </c>
      <c r="Q7" s="256" t="s">
        <v>18</v>
      </c>
      <c r="R7" s="255" t="s">
        <v>17</v>
      </c>
    </row>
    <row r="8" spans="1:18" ht="23.45" customHeight="1" x14ac:dyDescent="0.2">
      <c r="A8" s="208"/>
      <c r="B8" s="208"/>
      <c r="C8" s="208"/>
      <c r="D8" s="208"/>
      <c r="E8" s="207"/>
      <c r="F8" s="207"/>
      <c r="G8" s="208"/>
      <c r="H8" s="207"/>
      <c r="I8" s="207"/>
      <c r="J8" s="3" t="s">
        <v>12</v>
      </c>
      <c r="K8" s="3" t="s">
        <v>13</v>
      </c>
      <c r="L8" s="3" t="s">
        <v>14</v>
      </c>
      <c r="M8" s="207"/>
      <c r="N8" s="207"/>
      <c r="O8" s="207"/>
      <c r="P8" s="208" t="s">
        <v>15</v>
      </c>
      <c r="Q8" s="256"/>
      <c r="R8" s="255"/>
    </row>
    <row r="9" spans="1:18" ht="225" x14ac:dyDescent="0.2">
      <c r="A9" s="42" t="s">
        <v>37</v>
      </c>
      <c r="B9" s="14" t="s">
        <v>93</v>
      </c>
      <c r="C9" s="68" t="s">
        <v>88</v>
      </c>
      <c r="D9" s="68">
        <v>147</v>
      </c>
      <c r="E9" s="45">
        <v>117</v>
      </c>
      <c r="F9" s="20">
        <f t="shared" ref="F9:F26" si="0">+E9/D9</f>
        <v>0.79591836734693877</v>
      </c>
      <c r="G9" s="88" t="s">
        <v>94</v>
      </c>
      <c r="H9" s="32" t="s">
        <v>27</v>
      </c>
      <c r="I9" s="66" t="s">
        <v>184</v>
      </c>
      <c r="J9" s="257" t="s">
        <v>34</v>
      </c>
      <c r="K9" s="258"/>
      <c r="L9" s="259"/>
      <c r="M9" s="260" t="s">
        <v>27</v>
      </c>
      <c r="N9" s="260"/>
      <c r="O9" s="39"/>
      <c r="P9" s="37" t="s">
        <v>41</v>
      </c>
      <c r="Q9" s="85" t="s">
        <v>257</v>
      </c>
      <c r="R9" s="148" t="s">
        <v>258</v>
      </c>
    </row>
    <row r="10" spans="1:18" ht="278.25" customHeight="1" x14ac:dyDescent="0.2">
      <c r="A10" s="42" t="s">
        <v>37</v>
      </c>
      <c r="B10" s="14" t="s">
        <v>75</v>
      </c>
      <c r="C10" s="68" t="s">
        <v>89</v>
      </c>
      <c r="D10" s="68">
        <v>2</v>
      </c>
      <c r="E10" s="45">
        <v>2</v>
      </c>
      <c r="F10" s="20">
        <f>+IF(E10/D10&gt;100%, 100%, E10/D10)</f>
        <v>1</v>
      </c>
      <c r="G10" s="88" t="s">
        <v>64</v>
      </c>
      <c r="H10" s="32" t="s">
        <v>27</v>
      </c>
      <c r="I10" s="45" t="s">
        <v>153</v>
      </c>
      <c r="J10" s="91">
        <v>2096000000</v>
      </c>
      <c r="K10" s="36">
        <v>0</v>
      </c>
      <c r="L10" s="91">
        <f>+K10+J10</f>
        <v>2096000000</v>
      </c>
      <c r="M10" s="27">
        <v>0</v>
      </c>
      <c r="N10" s="43">
        <f>+M10/L10</f>
        <v>0</v>
      </c>
      <c r="O10" s="24"/>
      <c r="P10" s="37" t="s">
        <v>41</v>
      </c>
      <c r="Q10" s="85" t="s">
        <v>195</v>
      </c>
      <c r="R10" s="70" t="s">
        <v>196</v>
      </c>
    </row>
    <row r="11" spans="1:18" ht="120.75" x14ac:dyDescent="0.2">
      <c r="A11" s="42">
        <v>800</v>
      </c>
      <c r="B11" s="14" t="s">
        <v>76</v>
      </c>
      <c r="C11" s="37" t="s">
        <v>88</v>
      </c>
      <c r="D11" s="113">
        <v>30</v>
      </c>
      <c r="E11" s="45">
        <v>30</v>
      </c>
      <c r="F11" s="20">
        <f t="shared" si="0"/>
        <v>1</v>
      </c>
      <c r="G11" s="89" t="s">
        <v>64</v>
      </c>
      <c r="H11" s="120" t="s">
        <v>139</v>
      </c>
      <c r="I11" s="45" t="s">
        <v>172</v>
      </c>
      <c r="J11" s="36">
        <v>0</v>
      </c>
      <c r="K11" s="92">
        <v>1688637225</v>
      </c>
      <c r="L11" s="91">
        <f>+K11+J12</f>
        <v>1688637225</v>
      </c>
      <c r="M11" s="27">
        <f>55000000*30</f>
        <v>1650000000</v>
      </c>
      <c r="N11" s="43">
        <f>+M11/L11</f>
        <v>0.97711928623390376</v>
      </c>
      <c r="O11" s="41">
        <v>1</v>
      </c>
      <c r="P11" s="37" t="s">
        <v>41</v>
      </c>
      <c r="Q11" s="85" t="s">
        <v>197</v>
      </c>
      <c r="R11" s="70" t="s">
        <v>198</v>
      </c>
    </row>
    <row r="12" spans="1:18" ht="153" x14ac:dyDescent="0.2">
      <c r="A12" s="42">
        <v>801</v>
      </c>
      <c r="B12" s="14" t="s">
        <v>140</v>
      </c>
      <c r="C12" s="37" t="s">
        <v>89</v>
      </c>
      <c r="D12" s="37">
        <v>1</v>
      </c>
      <c r="E12" s="45">
        <v>4</v>
      </c>
      <c r="F12" s="20">
        <f t="shared" ref="F12:F17" si="1">+IF(E12&gt;D12,100%,E12/D12)</f>
        <v>1</v>
      </c>
      <c r="G12" s="89" t="s">
        <v>64</v>
      </c>
      <c r="H12" s="120" t="s">
        <v>139</v>
      </c>
      <c r="I12" s="45" t="s">
        <v>172</v>
      </c>
      <c r="J12" s="36">
        <v>0</v>
      </c>
      <c r="K12" s="92">
        <v>1088637224.7</v>
      </c>
      <c r="L12" s="91">
        <f>+K12+A12</f>
        <v>1088638025.7</v>
      </c>
      <c r="M12" s="27">
        <v>1050000000</v>
      </c>
      <c r="N12" s="43">
        <f>+M12/L12</f>
        <v>0.96450792202012636</v>
      </c>
      <c r="O12" s="41">
        <v>1</v>
      </c>
      <c r="P12" s="37" t="s">
        <v>41</v>
      </c>
      <c r="Q12" s="85" t="s">
        <v>259</v>
      </c>
      <c r="R12" s="70" t="s">
        <v>199</v>
      </c>
    </row>
    <row r="13" spans="1:18" ht="125.25" customHeight="1" x14ac:dyDescent="0.2">
      <c r="A13" s="42">
        <v>798</v>
      </c>
      <c r="B13" s="14" t="s">
        <v>77</v>
      </c>
      <c r="C13" s="37" t="s">
        <v>88</v>
      </c>
      <c r="D13" s="113">
        <v>11</v>
      </c>
      <c r="E13" s="45">
        <v>11</v>
      </c>
      <c r="F13" s="20">
        <f t="shared" si="1"/>
        <v>1</v>
      </c>
      <c r="G13" s="89" t="s">
        <v>64</v>
      </c>
      <c r="H13" s="120" t="s">
        <v>139</v>
      </c>
      <c r="I13" s="45" t="s">
        <v>172</v>
      </c>
      <c r="J13" s="36">
        <v>0</v>
      </c>
      <c r="K13" s="92">
        <v>958459216.96000004</v>
      </c>
      <c r="L13" s="91">
        <f t="shared" ref="L13:L20" si="2">+K13+J13</f>
        <v>958459216.96000004</v>
      </c>
      <c r="M13" s="27">
        <f>85000000*11</f>
        <v>935000000</v>
      </c>
      <c r="N13" s="43">
        <f t="shared" ref="N13:N25" si="3">+M13/L13</f>
        <v>0.97552403217070938</v>
      </c>
      <c r="O13" s="41">
        <v>1</v>
      </c>
      <c r="P13" s="37" t="s">
        <v>41</v>
      </c>
      <c r="Q13" s="85" t="s">
        <v>200</v>
      </c>
      <c r="R13" s="70" t="s">
        <v>260</v>
      </c>
    </row>
    <row r="14" spans="1:18" ht="135.75" x14ac:dyDescent="0.2">
      <c r="A14" s="42">
        <v>799</v>
      </c>
      <c r="B14" s="14" t="s">
        <v>141</v>
      </c>
      <c r="C14" s="37" t="s">
        <v>89</v>
      </c>
      <c r="D14" s="37">
        <v>1</v>
      </c>
      <c r="E14" s="45">
        <v>7</v>
      </c>
      <c r="F14" s="20">
        <f t="shared" si="1"/>
        <v>1</v>
      </c>
      <c r="G14" s="89" t="s">
        <v>64</v>
      </c>
      <c r="H14" s="120" t="s">
        <v>139</v>
      </c>
      <c r="I14" s="45" t="s">
        <v>172</v>
      </c>
      <c r="J14" s="36">
        <v>0</v>
      </c>
      <c r="K14" s="92">
        <v>408459216.95999998</v>
      </c>
      <c r="L14" s="91">
        <f t="shared" si="2"/>
        <v>408459216.95999998</v>
      </c>
      <c r="M14" s="27">
        <f>35000000*11</f>
        <v>385000000</v>
      </c>
      <c r="N14" s="43">
        <f t="shared" si="3"/>
        <v>0.94256656237409053</v>
      </c>
      <c r="O14" s="41">
        <v>1</v>
      </c>
      <c r="P14" s="37" t="s">
        <v>41</v>
      </c>
      <c r="Q14" s="85" t="s">
        <v>201</v>
      </c>
      <c r="R14" s="70" t="s">
        <v>202</v>
      </c>
    </row>
    <row r="15" spans="1:18" ht="315" x14ac:dyDescent="0.2">
      <c r="A15" s="42">
        <v>814</v>
      </c>
      <c r="B15" s="14" t="s">
        <v>78</v>
      </c>
      <c r="C15" s="37" t="s">
        <v>88</v>
      </c>
      <c r="D15" s="113">
        <v>45</v>
      </c>
      <c r="E15" s="45">
        <v>0</v>
      </c>
      <c r="F15" s="20">
        <f t="shared" si="1"/>
        <v>0</v>
      </c>
      <c r="G15" s="89" t="s">
        <v>150</v>
      </c>
      <c r="H15" s="120" t="s">
        <v>162</v>
      </c>
      <c r="I15" s="45" t="s">
        <v>153</v>
      </c>
      <c r="J15" s="36">
        <v>0</v>
      </c>
      <c r="K15" s="92">
        <v>4095935917.25</v>
      </c>
      <c r="L15" s="91">
        <f t="shared" si="2"/>
        <v>4095935917.25</v>
      </c>
      <c r="M15" s="27">
        <v>0</v>
      </c>
      <c r="N15" s="43">
        <f t="shared" si="3"/>
        <v>0</v>
      </c>
      <c r="O15" s="24"/>
      <c r="P15" s="37" t="s">
        <v>41</v>
      </c>
      <c r="Q15" s="85" t="s">
        <v>261</v>
      </c>
      <c r="R15" s="70" t="s">
        <v>289</v>
      </c>
    </row>
    <row r="16" spans="1:18" ht="120" x14ac:dyDescent="0.2">
      <c r="A16" s="145">
        <v>824</v>
      </c>
      <c r="B16" s="14" t="s">
        <v>142</v>
      </c>
      <c r="C16" s="37" t="s">
        <v>89</v>
      </c>
      <c r="D16" s="37">
        <v>1</v>
      </c>
      <c r="E16" s="45">
        <v>0</v>
      </c>
      <c r="F16" s="20">
        <f t="shared" si="1"/>
        <v>0</v>
      </c>
      <c r="G16" s="89" t="s">
        <v>150</v>
      </c>
      <c r="H16" s="66" t="s">
        <v>176</v>
      </c>
      <c r="I16" s="45" t="s">
        <v>153</v>
      </c>
      <c r="J16" s="36">
        <v>0</v>
      </c>
      <c r="K16" s="92">
        <v>1620935917.25</v>
      </c>
      <c r="L16" s="91">
        <f t="shared" si="2"/>
        <v>1620935917.25</v>
      </c>
      <c r="M16" s="27">
        <v>0</v>
      </c>
      <c r="N16" s="43">
        <f t="shared" si="3"/>
        <v>0</v>
      </c>
      <c r="O16" s="24"/>
      <c r="P16" s="37" t="s">
        <v>41</v>
      </c>
      <c r="Q16" s="85" t="s">
        <v>262</v>
      </c>
      <c r="R16" s="70" t="s">
        <v>263</v>
      </c>
    </row>
    <row r="17" spans="1:18" ht="409.5" customHeight="1" x14ac:dyDescent="0.2">
      <c r="A17" s="24" t="s">
        <v>27</v>
      </c>
      <c r="B17" s="40" t="s">
        <v>79</v>
      </c>
      <c r="C17" s="37" t="s">
        <v>88</v>
      </c>
      <c r="D17" s="37">
        <v>330</v>
      </c>
      <c r="E17" s="45">
        <v>330</v>
      </c>
      <c r="F17" s="20">
        <f t="shared" si="1"/>
        <v>1</v>
      </c>
      <c r="G17" s="90" t="s">
        <v>65</v>
      </c>
      <c r="H17" s="66" t="s">
        <v>163</v>
      </c>
      <c r="I17" s="45" t="s">
        <v>172</v>
      </c>
      <c r="J17" s="65">
        <v>0</v>
      </c>
      <c r="K17" s="93">
        <f>2441470000-497079152</f>
        <v>1944390848</v>
      </c>
      <c r="L17" s="93">
        <f t="shared" si="2"/>
        <v>1944390848</v>
      </c>
      <c r="M17" s="27">
        <v>0</v>
      </c>
      <c r="N17" s="43">
        <f t="shared" si="3"/>
        <v>0</v>
      </c>
      <c r="O17" s="24"/>
      <c r="P17" s="37" t="s">
        <v>41</v>
      </c>
      <c r="Q17" s="85" t="s">
        <v>264</v>
      </c>
      <c r="R17" s="148" t="s">
        <v>265</v>
      </c>
    </row>
    <row r="18" spans="1:18" ht="260.25" customHeight="1" x14ac:dyDescent="0.2">
      <c r="A18" s="112" t="s">
        <v>27</v>
      </c>
      <c r="B18" s="40" t="s">
        <v>80</v>
      </c>
      <c r="C18" s="37" t="s">
        <v>90</v>
      </c>
      <c r="D18" s="37">
        <v>1</v>
      </c>
      <c r="E18" s="45">
        <v>1</v>
      </c>
      <c r="F18" s="20">
        <f t="shared" si="0"/>
        <v>1</v>
      </c>
      <c r="G18" s="90" t="s">
        <v>65</v>
      </c>
      <c r="H18" s="66" t="s">
        <v>203</v>
      </c>
      <c r="I18" s="45" t="s">
        <v>172</v>
      </c>
      <c r="J18" s="65">
        <v>497079152</v>
      </c>
      <c r="K18" s="93"/>
      <c r="L18" s="93">
        <f t="shared" si="2"/>
        <v>497079152</v>
      </c>
      <c r="M18" s="27">
        <v>0</v>
      </c>
      <c r="N18" s="43">
        <f t="shared" si="3"/>
        <v>0</v>
      </c>
      <c r="O18" s="24"/>
      <c r="P18" s="37" t="s">
        <v>41</v>
      </c>
      <c r="Q18" s="85" t="s">
        <v>204</v>
      </c>
      <c r="R18" s="70" t="s">
        <v>266</v>
      </c>
    </row>
    <row r="19" spans="1:18" ht="79.5" customHeight="1" x14ac:dyDescent="0.2">
      <c r="A19" s="112" t="s">
        <v>27</v>
      </c>
      <c r="B19" s="40" t="s">
        <v>283</v>
      </c>
      <c r="C19" s="68" t="s">
        <v>88</v>
      </c>
      <c r="D19" s="68">
        <v>550</v>
      </c>
      <c r="E19" s="45">
        <v>160</v>
      </c>
      <c r="F19" s="20">
        <f t="shared" si="0"/>
        <v>0.29090909090909089</v>
      </c>
      <c r="G19" s="88" t="s">
        <v>95</v>
      </c>
      <c r="H19" s="66" t="s">
        <v>163</v>
      </c>
      <c r="I19" s="45" t="s">
        <v>153</v>
      </c>
      <c r="J19" s="94"/>
      <c r="K19" s="91">
        <v>203469326</v>
      </c>
      <c r="L19" s="93">
        <f t="shared" si="2"/>
        <v>203469326</v>
      </c>
      <c r="M19" s="27">
        <v>0</v>
      </c>
      <c r="N19" s="43">
        <f t="shared" si="3"/>
        <v>0</v>
      </c>
      <c r="O19" s="24"/>
      <c r="P19" s="37" t="s">
        <v>41</v>
      </c>
      <c r="Q19" s="122" t="s">
        <v>267</v>
      </c>
      <c r="R19" s="121" t="s">
        <v>268</v>
      </c>
    </row>
    <row r="20" spans="1:18" ht="156.75" customHeight="1" x14ac:dyDescent="0.2">
      <c r="A20" s="112">
        <v>816</v>
      </c>
      <c r="B20" s="14" t="s">
        <v>81</v>
      </c>
      <c r="C20" s="68" t="s">
        <v>88</v>
      </c>
      <c r="D20" s="68">
        <v>4</v>
      </c>
      <c r="E20" s="45">
        <v>0</v>
      </c>
      <c r="F20" s="20">
        <f t="shared" si="0"/>
        <v>0</v>
      </c>
      <c r="G20" s="89" t="s">
        <v>96</v>
      </c>
      <c r="H20" s="66" t="s">
        <v>164</v>
      </c>
      <c r="I20" s="45" t="s">
        <v>153</v>
      </c>
      <c r="J20" s="36">
        <v>0</v>
      </c>
      <c r="K20" s="91">
        <v>4714778513</v>
      </c>
      <c r="L20" s="91">
        <f t="shared" si="2"/>
        <v>4714778513</v>
      </c>
      <c r="M20" s="27">
        <v>0</v>
      </c>
      <c r="N20" s="43">
        <f t="shared" si="3"/>
        <v>0</v>
      </c>
      <c r="O20" s="24"/>
      <c r="P20" s="37" t="s">
        <v>41</v>
      </c>
      <c r="Q20" s="122" t="s">
        <v>269</v>
      </c>
      <c r="R20" s="70" t="s">
        <v>270</v>
      </c>
    </row>
    <row r="21" spans="1:18" ht="150.75" x14ac:dyDescent="0.2">
      <c r="A21" s="112">
        <v>817</v>
      </c>
      <c r="B21" s="79" t="s">
        <v>178</v>
      </c>
      <c r="C21" s="68" t="s">
        <v>88</v>
      </c>
      <c r="D21" s="68">
        <v>4</v>
      </c>
      <c r="E21" s="45">
        <v>0</v>
      </c>
      <c r="F21" s="20">
        <f t="shared" si="0"/>
        <v>0</v>
      </c>
      <c r="G21" s="89" t="s">
        <v>96</v>
      </c>
      <c r="H21" s="66" t="s">
        <v>165</v>
      </c>
      <c r="I21" s="45" t="s">
        <v>153</v>
      </c>
      <c r="J21" s="36">
        <v>0</v>
      </c>
      <c r="K21" s="91">
        <v>2500000000</v>
      </c>
      <c r="L21" s="91">
        <f t="shared" ref="L21" si="4">+K21</f>
        <v>2500000000</v>
      </c>
      <c r="M21" s="27">
        <v>0</v>
      </c>
      <c r="N21" s="43">
        <f t="shared" si="3"/>
        <v>0</v>
      </c>
      <c r="O21" s="24"/>
      <c r="P21" s="37" t="s">
        <v>41</v>
      </c>
      <c r="Q21" s="122" t="s">
        <v>271</v>
      </c>
      <c r="R21" s="121" t="s">
        <v>272</v>
      </c>
    </row>
    <row r="22" spans="1:18" ht="123.75" customHeight="1" x14ac:dyDescent="0.2">
      <c r="A22" s="112" t="s">
        <v>27</v>
      </c>
      <c r="B22" s="14" t="s">
        <v>82</v>
      </c>
      <c r="C22" s="68" t="s">
        <v>88</v>
      </c>
      <c r="D22" s="18">
        <v>7</v>
      </c>
      <c r="E22" s="45">
        <v>10</v>
      </c>
      <c r="F22" s="20">
        <f>+IF(E22&gt;D22,100%,E22/D22)</f>
        <v>1</v>
      </c>
      <c r="G22" s="18" t="s">
        <v>95</v>
      </c>
      <c r="H22" s="66" t="s">
        <v>205</v>
      </c>
      <c r="I22" s="132" t="s">
        <v>172</v>
      </c>
      <c r="J22" s="262" t="s">
        <v>34</v>
      </c>
      <c r="K22" s="263"/>
      <c r="L22" s="264"/>
      <c r="M22" s="260" t="s">
        <v>27</v>
      </c>
      <c r="N22" s="260"/>
      <c r="O22" s="24"/>
      <c r="P22" s="37" t="s">
        <v>41</v>
      </c>
      <c r="Q22" s="122" t="s">
        <v>273</v>
      </c>
      <c r="R22" s="70" t="s">
        <v>274</v>
      </c>
    </row>
    <row r="23" spans="1:18" ht="105" x14ac:dyDescent="0.2">
      <c r="A23" s="112" t="s">
        <v>27</v>
      </c>
      <c r="B23" s="15" t="s">
        <v>83</v>
      </c>
      <c r="C23" s="37" t="s">
        <v>88</v>
      </c>
      <c r="D23" s="17">
        <v>5</v>
      </c>
      <c r="E23" s="45">
        <v>4</v>
      </c>
      <c r="F23" s="20">
        <f t="shared" si="0"/>
        <v>0.8</v>
      </c>
      <c r="G23" s="18" t="s">
        <v>96</v>
      </c>
      <c r="H23" s="66" t="s">
        <v>177</v>
      </c>
      <c r="I23" s="132" t="s">
        <v>172</v>
      </c>
      <c r="J23" s="36">
        <v>0</v>
      </c>
      <c r="K23" s="36">
        <v>560730000</v>
      </c>
      <c r="L23" s="36">
        <f>+K23+J23</f>
        <v>560730000</v>
      </c>
      <c r="M23" s="27">
        <v>0</v>
      </c>
      <c r="N23" s="43">
        <f t="shared" si="3"/>
        <v>0</v>
      </c>
      <c r="O23" s="24"/>
      <c r="P23" s="37" t="s">
        <v>41</v>
      </c>
      <c r="Q23" s="67" t="s">
        <v>275</v>
      </c>
      <c r="R23" s="121" t="s">
        <v>276</v>
      </c>
    </row>
    <row r="24" spans="1:18" ht="158.25" customHeight="1" x14ac:dyDescent="0.2">
      <c r="A24" s="112" t="s">
        <v>27</v>
      </c>
      <c r="B24" s="15" t="s">
        <v>84</v>
      </c>
      <c r="C24" s="37" t="s">
        <v>91</v>
      </c>
      <c r="D24" s="17">
        <v>3140</v>
      </c>
      <c r="E24" s="45"/>
      <c r="F24" s="20">
        <f t="shared" si="0"/>
        <v>0</v>
      </c>
      <c r="G24" s="18" t="s">
        <v>65</v>
      </c>
      <c r="H24" s="66" t="s">
        <v>179</v>
      </c>
      <c r="I24" s="66" t="s">
        <v>153</v>
      </c>
      <c r="J24" s="262" t="s">
        <v>34</v>
      </c>
      <c r="K24" s="263"/>
      <c r="L24" s="264"/>
      <c r="M24" s="260" t="s">
        <v>27</v>
      </c>
      <c r="N24" s="260"/>
      <c r="O24" s="24"/>
      <c r="P24" s="37" t="s">
        <v>41</v>
      </c>
      <c r="Q24" s="67" t="s">
        <v>278</v>
      </c>
      <c r="R24" s="121" t="s">
        <v>277</v>
      </c>
    </row>
    <row r="25" spans="1:18" ht="409.5" x14ac:dyDescent="0.2">
      <c r="A25" s="145">
        <v>819</v>
      </c>
      <c r="B25" s="15" t="s">
        <v>85</v>
      </c>
      <c r="C25" s="68" t="s">
        <v>38</v>
      </c>
      <c r="D25" s="18">
        <v>34</v>
      </c>
      <c r="E25" s="45">
        <v>24</v>
      </c>
      <c r="F25" s="20">
        <f t="shared" si="0"/>
        <v>0.70588235294117652</v>
      </c>
      <c r="G25" s="18" t="s">
        <v>96</v>
      </c>
      <c r="H25" s="66" t="s">
        <v>175</v>
      </c>
      <c r="I25" s="132" t="s">
        <v>172</v>
      </c>
      <c r="J25" s="36">
        <v>0</v>
      </c>
      <c r="K25" s="36">
        <v>891000000</v>
      </c>
      <c r="L25" s="36">
        <f>+K25</f>
        <v>891000000</v>
      </c>
      <c r="M25" s="27">
        <v>0</v>
      </c>
      <c r="N25" s="43">
        <f t="shared" si="3"/>
        <v>0</v>
      </c>
      <c r="O25" s="24"/>
      <c r="P25" s="37" t="s">
        <v>41</v>
      </c>
      <c r="Q25" s="67" t="s">
        <v>206</v>
      </c>
      <c r="R25" s="121" t="s">
        <v>279</v>
      </c>
    </row>
    <row r="26" spans="1:18" ht="153" customHeight="1" x14ac:dyDescent="0.2">
      <c r="A26" s="112">
        <v>786</v>
      </c>
      <c r="B26" s="14" t="s">
        <v>86</v>
      </c>
      <c r="C26" s="68" t="s">
        <v>92</v>
      </c>
      <c r="D26" s="87">
        <v>1</v>
      </c>
      <c r="E26" s="149">
        <v>0.24840000000000001</v>
      </c>
      <c r="F26" s="20">
        <f t="shared" si="0"/>
        <v>0.24840000000000001</v>
      </c>
      <c r="G26" s="89" t="s">
        <v>97</v>
      </c>
      <c r="H26" s="112" t="s">
        <v>27</v>
      </c>
      <c r="I26" s="45" t="s">
        <v>28</v>
      </c>
      <c r="J26" s="265" t="s">
        <v>98</v>
      </c>
      <c r="K26" s="266"/>
      <c r="L26" s="91">
        <v>640000000000</v>
      </c>
      <c r="M26" s="260" t="s">
        <v>27</v>
      </c>
      <c r="N26" s="260"/>
      <c r="O26" s="24"/>
      <c r="P26" s="37" t="s">
        <v>41</v>
      </c>
      <c r="Q26" s="67" t="s">
        <v>280</v>
      </c>
      <c r="R26" s="121" t="s">
        <v>281</v>
      </c>
    </row>
    <row r="27" spans="1:18" ht="75.75" customHeight="1" x14ac:dyDescent="0.2">
      <c r="A27" s="21">
        <v>240</v>
      </c>
      <c r="B27" s="14" t="s">
        <v>87</v>
      </c>
      <c r="C27" s="68" t="s">
        <v>37</v>
      </c>
      <c r="D27" s="87" t="s">
        <v>37</v>
      </c>
      <c r="E27" s="68" t="s">
        <v>37</v>
      </c>
      <c r="F27" s="87" t="s">
        <v>37</v>
      </c>
      <c r="G27" s="89" t="s">
        <v>97</v>
      </c>
      <c r="H27" s="191" t="s">
        <v>27</v>
      </c>
      <c r="I27" s="191" t="s">
        <v>28</v>
      </c>
      <c r="J27" s="313" t="s">
        <v>37</v>
      </c>
      <c r="K27" s="313"/>
      <c r="L27" s="91" t="s">
        <v>37</v>
      </c>
      <c r="M27" s="260" t="s">
        <v>27</v>
      </c>
      <c r="N27" s="260"/>
      <c r="O27" s="24"/>
      <c r="P27" s="37" t="s">
        <v>41</v>
      </c>
      <c r="Q27" s="67" t="s">
        <v>282</v>
      </c>
      <c r="R27" s="121" t="s">
        <v>207</v>
      </c>
    </row>
    <row r="28" spans="1:18" ht="75.75" customHeight="1" x14ac:dyDescent="0.2">
      <c r="A28" s="191">
        <v>831</v>
      </c>
      <c r="B28" s="78" t="s">
        <v>318</v>
      </c>
      <c r="C28" s="194" t="s">
        <v>88</v>
      </c>
      <c r="D28" s="194">
        <v>4</v>
      </c>
      <c r="E28" s="149"/>
      <c r="F28" s="20"/>
      <c r="G28" s="89" t="s">
        <v>303</v>
      </c>
      <c r="H28" s="191" t="s">
        <v>320</v>
      </c>
      <c r="I28" s="191" t="s">
        <v>321</v>
      </c>
      <c r="J28" s="314">
        <v>0</v>
      </c>
      <c r="K28" s="314">
        <v>2259539144</v>
      </c>
      <c r="L28" s="36">
        <f t="shared" ref="L28:L29" si="5">+K28+J28</f>
        <v>2259539144</v>
      </c>
      <c r="M28" s="27">
        <v>0</v>
      </c>
      <c r="N28" s="43">
        <f t="shared" ref="N28:N29" si="6">+M28/L28</f>
        <v>0</v>
      </c>
      <c r="O28" s="24"/>
      <c r="P28" s="37" t="s">
        <v>41</v>
      </c>
      <c r="Q28" s="67" t="s">
        <v>322</v>
      </c>
      <c r="R28" s="121" t="s">
        <v>324</v>
      </c>
    </row>
    <row r="29" spans="1:18" ht="75.75" customHeight="1" x14ac:dyDescent="0.2">
      <c r="A29" s="191">
        <v>832</v>
      </c>
      <c r="B29" s="312" t="s">
        <v>319</v>
      </c>
      <c r="C29" s="194" t="s">
        <v>38</v>
      </c>
      <c r="D29" s="18">
        <v>16</v>
      </c>
      <c r="E29" s="149"/>
      <c r="F29" s="20"/>
      <c r="G29" s="89" t="s">
        <v>303</v>
      </c>
      <c r="H29" s="191"/>
      <c r="I29" s="191"/>
      <c r="J29" s="314">
        <v>0</v>
      </c>
      <c r="K29" s="314">
        <v>572925398</v>
      </c>
      <c r="L29" s="36">
        <f t="shared" si="5"/>
        <v>572925398</v>
      </c>
      <c r="M29" s="27">
        <v>0</v>
      </c>
      <c r="N29" s="43">
        <f t="shared" si="6"/>
        <v>0</v>
      </c>
      <c r="O29" s="24"/>
      <c r="P29" s="37" t="s">
        <v>41</v>
      </c>
      <c r="Q29" s="67"/>
      <c r="R29" s="122" t="s">
        <v>323</v>
      </c>
    </row>
    <row r="30" spans="1:18" ht="47.25" customHeight="1" x14ac:dyDescent="0.2">
      <c r="A30" s="253" t="s">
        <v>72</v>
      </c>
      <c r="B30" s="253"/>
      <c r="C30" s="253"/>
      <c r="D30" s="253"/>
      <c r="E30" s="253"/>
      <c r="F30" s="253"/>
      <c r="G30" s="254"/>
      <c r="H30" s="254"/>
      <c r="I30" s="254"/>
      <c r="J30" s="254"/>
      <c r="K30" s="254"/>
    </row>
  </sheetData>
  <mergeCells count="34">
    <mergeCell ref="M22:N22"/>
    <mergeCell ref="M24:N24"/>
    <mergeCell ref="M26:N26"/>
    <mergeCell ref="M27:N27"/>
    <mergeCell ref="A30:K30"/>
    <mergeCell ref="J22:L22"/>
    <mergeCell ref="J24:L24"/>
    <mergeCell ref="J26:K26"/>
    <mergeCell ref="J27:K27"/>
    <mergeCell ref="J9:L9"/>
    <mergeCell ref="M9:N9"/>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Q7:Q8"/>
  </mergeCells>
  <printOptions horizontalCentered="1" verticalCentered="1"/>
  <pageMargins left="0.25" right="0.25" top="0.75" bottom="0.75" header="0.3" footer="0.3"/>
  <pageSetup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pageSetUpPr fitToPage="1"/>
  </sheetPr>
  <dimension ref="A1:R15"/>
  <sheetViews>
    <sheetView zoomScale="70" zoomScaleNormal="70" zoomScalePageLayoutView="28" workbookViewId="0">
      <selection activeCell="N11" sqref="N11"/>
    </sheetView>
  </sheetViews>
  <sheetFormatPr baseColWidth="10" defaultColWidth="21" defaultRowHeight="15" x14ac:dyDescent="0.2"/>
  <cols>
    <col min="1" max="1" width="6" style="2" customWidth="1"/>
    <col min="2" max="2" width="43.85546875" style="2" customWidth="1"/>
    <col min="3" max="3" width="22" style="2" customWidth="1"/>
    <col min="4" max="4" width="13.28515625" style="2" customWidth="1"/>
    <col min="5" max="5" width="17.5703125" style="2" customWidth="1"/>
    <col min="6" max="6" width="18" style="2" customWidth="1"/>
    <col min="7" max="7" width="21" style="2"/>
    <col min="8" max="8" width="22" style="2" customWidth="1"/>
    <col min="9" max="9" width="25.5703125" style="2" customWidth="1"/>
    <col min="10" max="11" width="21" style="2"/>
    <col min="12" max="12" width="20.85546875" style="2" customWidth="1"/>
    <col min="13" max="13" width="21" style="2"/>
    <col min="14" max="14" width="14.28515625" style="2" bestFit="1" customWidth="1"/>
    <col min="15" max="15" width="10.85546875" style="2" customWidth="1"/>
    <col min="16" max="16" width="21" style="2"/>
    <col min="17" max="17" width="67.7109375" style="51" customWidth="1"/>
    <col min="18" max="18" width="62.42578125" style="51" customWidth="1"/>
    <col min="19" max="16384" width="21" style="2"/>
  </cols>
  <sheetData>
    <row r="1" spans="1:18" ht="21.75" customHeight="1" x14ac:dyDescent="0.2">
      <c r="A1" s="244"/>
      <c r="B1" s="245"/>
      <c r="C1" s="246"/>
      <c r="D1" s="213" t="s">
        <v>16</v>
      </c>
      <c r="E1" s="214"/>
      <c r="F1" s="214"/>
      <c r="G1" s="214"/>
      <c r="H1" s="214"/>
      <c r="I1" s="214"/>
      <c r="J1" s="214"/>
      <c r="K1" s="214"/>
      <c r="L1" s="214"/>
      <c r="M1" s="214"/>
      <c r="N1" s="214"/>
      <c r="O1" s="214"/>
      <c r="P1" s="215"/>
      <c r="Q1" s="219" t="s">
        <v>19</v>
      </c>
      <c r="R1" s="219"/>
    </row>
    <row r="2" spans="1:18" ht="21.75" customHeight="1" x14ac:dyDescent="0.2">
      <c r="A2" s="247"/>
      <c r="B2" s="248"/>
      <c r="C2" s="249"/>
      <c r="D2" s="213"/>
      <c r="E2" s="214"/>
      <c r="F2" s="214"/>
      <c r="G2" s="214"/>
      <c r="H2" s="214"/>
      <c r="I2" s="214"/>
      <c r="J2" s="214"/>
      <c r="K2" s="214"/>
      <c r="L2" s="214"/>
      <c r="M2" s="214"/>
      <c r="N2" s="214"/>
      <c r="O2" s="214"/>
      <c r="P2" s="215"/>
      <c r="Q2" s="219" t="s">
        <v>20</v>
      </c>
      <c r="R2" s="219"/>
    </row>
    <row r="3" spans="1:18" ht="21.75" customHeight="1" x14ac:dyDescent="0.2">
      <c r="A3" s="250"/>
      <c r="B3" s="251"/>
      <c r="C3" s="252"/>
      <c r="D3" s="213"/>
      <c r="E3" s="214"/>
      <c r="F3" s="214"/>
      <c r="G3" s="214"/>
      <c r="H3" s="214"/>
      <c r="I3" s="214"/>
      <c r="J3" s="214"/>
      <c r="K3" s="214"/>
      <c r="L3" s="214"/>
      <c r="M3" s="214"/>
      <c r="N3" s="214"/>
      <c r="O3" s="214"/>
      <c r="P3" s="215"/>
      <c r="Q3" s="219" t="s">
        <v>21</v>
      </c>
      <c r="R3" s="219"/>
    </row>
    <row r="4" spans="1:18" ht="22.15" customHeight="1" x14ac:dyDescent="0.2">
      <c r="A4" s="1"/>
      <c r="B4" s="1"/>
      <c r="C4" s="1"/>
      <c r="D4" s="216" t="s">
        <v>23</v>
      </c>
      <c r="E4" s="216"/>
      <c r="F4" s="216"/>
      <c r="G4" s="216"/>
      <c r="H4" s="216"/>
      <c r="I4" s="216"/>
      <c r="J4" s="216"/>
      <c r="K4" s="216"/>
      <c r="L4" s="216"/>
      <c r="M4" s="216"/>
      <c r="N4" s="216"/>
      <c r="O4" s="216"/>
      <c r="P4" s="216"/>
      <c r="Q4" s="216"/>
      <c r="R4" s="216"/>
    </row>
    <row r="5" spans="1:18" x14ac:dyDescent="0.2">
      <c r="A5" s="1"/>
      <c r="B5" s="1"/>
      <c r="C5" s="1"/>
      <c r="D5" s="1"/>
      <c r="E5" s="1"/>
      <c r="F5" s="1"/>
      <c r="G5" s="1"/>
      <c r="H5" s="1"/>
      <c r="I5" s="1"/>
      <c r="J5" s="1"/>
      <c r="K5" s="1"/>
      <c r="L5" s="1"/>
      <c r="M5" s="1"/>
    </row>
    <row r="6" spans="1:18" ht="21" customHeight="1" x14ac:dyDescent="0.2">
      <c r="A6" s="217" t="s">
        <v>42</v>
      </c>
      <c r="B6" s="261"/>
      <c r="C6" s="261"/>
      <c r="D6" s="261"/>
      <c r="E6" s="261"/>
      <c r="F6" s="261"/>
      <c r="G6" s="261"/>
      <c r="H6" s="261"/>
      <c r="I6" s="261"/>
      <c r="J6" s="261"/>
      <c r="K6" s="261"/>
      <c r="L6" s="261"/>
      <c r="M6" s="261"/>
      <c r="N6" s="261"/>
      <c r="O6" s="261"/>
      <c r="P6" s="261"/>
      <c r="Q6" s="261"/>
      <c r="R6" s="261"/>
    </row>
    <row r="7" spans="1:18" ht="28.9" customHeight="1" x14ac:dyDescent="0.2">
      <c r="A7" s="208" t="s">
        <v>0</v>
      </c>
      <c r="B7" s="208" t="s">
        <v>1</v>
      </c>
      <c r="C7" s="208" t="s">
        <v>2</v>
      </c>
      <c r="D7" s="208" t="s">
        <v>3</v>
      </c>
      <c r="E7" s="207" t="s">
        <v>4</v>
      </c>
      <c r="F7" s="207" t="s">
        <v>5</v>
      </c>
      <c r="G7" s="208" t="s">
        <v>22</v>
      </c>
      <c r="H7" s="207" t="s">
        <v>6</v>
      </c>
      <c r="I7" s="207" t="s">
        <v>288</v>
      </c>
      <c r="J7" s="209" t="s">
        <v>7</v>
      </c>
      <c r="K7" s="210"/>
      <c r="L7" s="211"/>
      <c r="M7" s="207" t="s">
        <v>8</v>
      </c>
      <c r="N7" s="207" t="s">
        <v>9</v>
      </c>
      <c r="O7" s="207" t="s">
        <v>10</v>
      </c>
      <c r="P7" s="208" t="s">
        <v>11</v>
      </c>
      <c r="Q7" s="207" t="s">
        <v>18</v>
      </c>
      <c r="R7" s="212" t="s">
        <v>17</v>
      </c>
    </row>
    <row r="8" spans="1:18" ht="23.45" customHeight="1" x14ac:dyDescent="0.2">
      <c r="A8" s="208"/>
      <c r="B8" s="208"/>
      <c r="C8" s="208"/>
      <c r="D8" s="208"/>
      <c r="E8" s="207"/>
      <c r="F8" s="207"/>
      <c r="G8" s="208"/>
      <c r="H8" s="207"/>
      <c r="I8" s="207"/>
      <c r="J8" s="3" t="s">
        <v>12</v>
      </c>
      <c r="K8" s="3" t="s">
        <v>13</v>
      </c>
      <c r="L8" s="3" t="s">
        <v>14</v>
      </c>
      <c r="M8" s="207"/>
      <c r="N8" s="207"/>
      <c r="O8" s="207"/>
      <c r="P8" s="208" t="s">
        <v>15</v>
      </c>
      <c r="Q8" s="207"/>
      <c r="R8" s="212"/>
    </row>
    <row r="9" spans="1:18" ht="241.5" customHeight="1" x14ac:dyDescent="0.2">
      <c r="A9" s="35">
        <v>812</v>
      </c>
      <c r="B9" s="79" t="s">
        <v>99</v>
      </c>
      <c r="C9" s="68" t="s">
        <v>43</v>
      </c>
      <c r="D9" s="45">
        <v>315</v>
      </c>
      <c r="E9" s="45">
        <v>0</v>
      </c>
      <c r="F9" s="20">
        <f t="shared" ref="F9:F14" si="0">+E9/D9</f>
        <v>0</v>
      </c>
      <c r="G9" s="45" t="s">
        <v>108</v>
      </c>
      <c r="H9" s="26" t="s">
        <v>151</v>
      </c>
      <c r="I9" s="45" t="s">
        <v>153</v>
      </c>
      <c r="J9" s="99">
        <v>5500000000</v>
      </c>
      <c r="K9" s="99">
        <v>0</v>
      </c>
      <c r="L9" s="99">
        <v>5500000000</v>
      </c>
      <c r="M9" s="27">
        <v>0</v>
      </c>
      <c r="N9" s="43">
        <f>+M9/L9</f>
        <v>0</v>
      </c>
      <c r="O9" s="58"/>
      <c r="P9" s="68" t="s">
        <v>44</v>
      </c>
      <c r="Q9" s="67" t="s">
        <v>284</v>
      </c>
      <c r="R9" s="95" t="s">
        <v>285</v>
      </c>
    </row>
    <row r="10" spans="1:18" ht="270.75" customHeight="1" x14ac:dyDescent="0.2">
      <c r="A10" s="45">
        <v>770</v>
      </c>
      <c r="B10" s="96" t="s">
        <v>100</v>
      </c>
      <c r="C10" s="68" t="s">
        <v>43</v>
      </c>
      <c r="D10" s="68">
        <v>146</v>
      </c>
      <c r="E10" s="45">
        <v>170</v>
      </c>
      <c r="F10" s="20">
        <f>+IF(E10&gt;D10,100%,E10/D10)</f>
        <v>1</v>
      </c>
      <c r="G10" s="45" t="s">
        <v>65</v>
      </c>
      <c r="H10" s="123" t="s">
        <v>143</v>
      </c>
      <c r="I10" s="45" t="s">
        <v>190</v>
      </c>
      <c r="J10" s="59">
        <v>0</v>
      </c>
      <c r="K10" s="65">
        <v>783000000</v>
      </c>
      <c r="L10" s="65">
        <v>783000000</v>
      </c>
      <c r="M10" s="27">
        <v>799414500</v>
      </c>
      <c r="N10" s="20">
        <f>+IF(M10&gt;L10,100%,M10/L10)</f>
        <v>1</v>
      </c>
      <c r="O10" s="41">
        <v>1</v>
      </c>
      <c r="P10" s="68" t="s">
        <v>44</v>
      </c>
      <c r="Q10" s="67" t="s">
        <v>286</v>
      </c>
      <c r="R10" s="95" t="s">
        <v>287</v>
      </c>
    </row>
    <row r="11" spans="1:18" ht="255.75" customHeight="1" x14ac:dyDescent="0.2">
      <c r="A11" s="45">
        <v>813</v>
      </c>
      <c r="B11" s="96" t="s">
        <v>101</v>
      </c>
      <c r="C11" s="68" t="s">
        <v>43</v>
      </c>
      <c r="D11" s="45">
        <v>5</v>
      </c>
      <c r="E11" s="45">
        <v>6</v>
      </c>
      <c r="F11" s="20">
        <f>+IF(E11&gt;D11,100%,E11/D11)</f>
        <v>1</v>
      </c>
      <c r="G11" s="45" t="s">
        <v>108</v>
      </c>
      <c r="H11" s="30" t="s">
        <v>162</v>
      </c>
      <c r="I11" s="45" t="s">
        <v>190</v>
      </c>
      <c r="J11" s="33">
        <v>0</v>
      </c>
      <c r="K11" s="36">
        <v>200000000</v>
      </c>
      <c r="L11" s="36">
        <v>200000000</v>
      </c>
      <c r="M11" s="27">
        <v>234000000</v>
      </c>
      <c r="N11" s="20">
        <f>+IF(M11&gt;L11,100%,M11/L11)</f>
        <v>1</v>
      </c>
      <c r="O11" s="41"/>
      <c r="P11" s="68" t="s">
        <v>44</v>
      </c>
      <c r="Q11" s="67" t="s">
        <v>290</v>
      </c>
      <c r="R11" s="95" t="s">
        <v>291</v>
      </c>
    </row>
    <row r="12" spans="1:18" ht="145.5" customHeight="1" x14ac:dyDescent="0.2">
      <c r="A12" s="144">
        <v>815</v>
      </c>
      <c r="B12" s="79" t="s">
        <v>102</v>
      </c>
      <c r="C12" s="66" t="s">
        <v>105</v>
      </c>
      <c r="D12" s="97">
        <v>6</v>
      </c>
      <c r="E12" s="45">
        <v>6</v>
      </c>
      <c r="F12" s="20">
        <f t="shared" si="0"/>
        <v>1</v>
      </c>
      <c r="G12" s="45" t="s">
        <v>108</v>
      </c>
      <c r="H12" s="131" t="s">
        <v>166</v>
      </c>
      <c r="I12" s="45" t="s">
        <v>190</v>
      </c>
      <c r="J12" s="62">
        <v>200000000</v>
      </c>
      <c r="K12" s="62">
        <v>700000000</v>
      </c>
      <c r="L12" s="62">
        <v>900000000</v>
      </c>
      <c r="M12" s="27">
        <v>876832554</v>
      </c>
      <c r="N12" s="43">
        <f t="shared" ref="N12:N14" si="1">+M12/L12</f>
        <v>0.97425839333333331</v>
      </c>
      <c r="O12" s="4"/>
      <c r="P12" s="68" t="s">
        <v>44</v>
      </c>
      <c r="Q12" s="67" t="s">
        <v>292</v>
      </c>
      <c r="R12" s="70" t="s">
        <v>293</v>
      </c>
    </row>
    <row r="13" spans="1:18" ht="159.75" customHeight="1" x14ac:dyDescent="0.2">
      <c r="A13" s="189" t="s">
        <v>27</v>
      </c>
      <c r="B13" s="79" t="s">
        <v>103</v>
      </c>
      <c r="C13" s="66" t="s">
        <v>106</v>
      </c>
      <c r="D13" s="98">
        <v>15</v>
      </c>
      <c r="E13" s="45">
        <v>0</v>
      </c>
      <c r="F13" s="20">
        <f t="shared" si="0"/>
        <v>0</v>
      </c>
      <c r="G13" s="45" t="s">
        <v>150</v>
      </c>
      <c r="H13" s="24" t="s">
        <v>208</v>
      </c>
      <c r="I13" s="45" t="s">
        <v>153</v>
      </c>
      <c r="J13" s="62">
        <v>600000000</v>
      </c>
      <c r="K13" s="62">
        <v>300000000</v>
      </c>
      <c r="L13" s="62">
        <v>900000000</v>
      </c>
      <c r="M13" s="27">
        <v>0</v>
      </c>
      <c r="N13" s="43">
        <f t="shared" si="1"/>
        <v>0</v>
      </c>
      <c r="O13" s="4"/>
      <c r="P13" s="68" t="s">
        <v>44</v>
      </c>
      <c r="Q13" s="67" t="s">
        <v>294</v>
      </c>
      <c r="R13" s="95" t="s">
        <v>295</v>
      </c>
    </row>
    <row r="14" spans="1:18" ht="210" x14ac:dyDescent="0.2">
      <c r="A14" s="45" t="s">
        <v>27</v>
      </c>
      <c r="B14" s="79" t="s">
        <v>104</v>
      </c>
      <c r="C14" s="66" t="s">
        <v>107</v>
      </c>
      <c r="D14" s="98">
        <v>4</v>
      </c>
      <c r="E14" s="45">
        <v>4</v>
      </c>
      <c r="F14" s="20">
        <f t="shared" si="0"/>
        <v>1</v>
      </c>
      <c r="G14" s="45" t="s">
        <v>62</v>
      </c>
      <c r="H14" s="45" t="s">
        <v>109</v>
      </c>
      <c r="I14" s="45" t="s">
        <v>190</v>
      </c>
      <c r="J14" s="62"/>
      <c r="K14" s="62">
        <v>80000000</v>
      </c>
      <c r="L14" s="62">
        <v>80000000</v>
      </c>
      <c r="M14" s="27">
        <f>+L14</f>
        <v>80000000</v>
      </c>
      <c r="N14" s="43">
        <f t="shared" si="1"/>
        <v>1</v>
      </c>
      <c r="O14" s="4"/>
      <c r="P14" s="68" t="s">
        <v>44</v>
      </c>
      <c r="Q14" s="67" t="s">
        <v>167</v>
      </c>
      <c r="R14" s="95" t="s">
        <v>168</v>
      </c>
    </row>
    <row r="15" spans="1:18" ht="32.25" customHeight="1" x14ac:dyDescent="0.2">
      <c r="A15" s="253" t="s">
        <v>72</v>
      </c>
      <c r="B15" s="253"/>
      <c r="C15" s="253"/>
      <c r="D15" s="253"/>
      <c r="E15" s="253"/>
      <c r="F15" s="253"/>
      <c r="G15" s="254"/>
      <c r="H15" s="254"/>
      <c r="I15" s="254"/>
      <c r="J15" s="254"/>
      <c r="K15" s="254"/>
    </row>
  </sheetData>
  <mergeCells count="24">
    <mergeCell ref="A15:K15"/>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Q7:Q8"/>
    <mergeCell ref="D4:R4"/>
    <mergeCell ref="A1:C3"/>
    <mergeCell ref="D1:P3"/>
    <mergeCell ref="Q1:R1"/>
    <mergeCell ref="Q2:R2"/>
    <mergeCell ref="Q3:R3"/>
  </mergeCells>
  <printOptions horizontalCentered="1" verticalCentered="1"/>
  <pageMargins left="0.25" right="0.25" top="0.75" bottom="0.75" header="0.3" footer="0.3"/>
  <pageSetup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B0F0"/>
    <pageSetUpPr fitToPage="1"/>
  </sheetPr>
  <dimension ref="A1:R10"/>
  <sheetViews>
    <sheetView zoomScale="85" zoomScaleNormal="85" zoomScalePageLayoutView="41" workbookViewId="0">
      <selection activeCell="A9" sqref="A9"/>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88.140625" style="51" customWidth="1"/>
    <col min="18" max="18" width="56.42578125" style="51" customWidth="1"/>
    <col min="19" max="16384" width="21" style="2"/>
  </cols>
  <sheetData>
    <row r="1" spans="1:18" ht="21.75" customHeight="1" x14ac:dyDescent="0.2">
      <c r="A1" s="244"/>
      <c r="B1" s="245"/>
      <c r="C1" s="246"/>
      <c r="D1" s="213" t="s">
        <v>16</v>
      </c>
      <c r="E1" s="214"/>
      <c r="F1" s="214"/>
      <c r="G1" s="214"/>
      <c r="H1" s="214"/>
      <c r="I1" s="214"/>
      <c r="J1" s="214"/>
      <c r="K1" s="214"/>
      <c r="L1" s="214"/>
      <c r="M1" s="214"/>
      <c r="N1" s="214"/>
      <c r="O1" s="214"/>
      <c r="P1" s="215"/>
      <c r="Q1" s="219" t="s">
        <v>19</v>
      </c>
      <c r="R1" s="219"/>
    </row>
    <row r="2" spans="1:18" ht="21.75" customHeight="1" x14ac:dyDescent="0.2">
      <c r="A2" s="247"/>
      <c r="B2" s="248"/>
      <c r="C2" s="249"/>
      <c r="D2" s="213"/>
      <c r="E2" s="214"/>
      <c r="F2" s="214"/>
      <c r="G2" s="214"/>
      <c r="H2" s="214"/>
      <c r="I2" s="214"/>
      <c r="J2" s="214"/>
      <c r="K2" s="214"/>
      <c r="L2" s="214"/>
      <c r="M2" s="214"/>
      <c r="N2" s="214"/>
      <c r="O2" s="214"/>
      <c r="P2" s="215"/>
      <c r="Q2" s="219" t="s">
        <v>20</v>
      </c>
      <c r="R2" s="219"/>
    </row>
    <row r="3" spans="1:18" ht="21.75" customHeight="1" x14ac:dyDescent="0.2">
      <c r="A3" s="250"/>
      <c r="B3" s="251"/>
      <c r="C3" s="252"/>
      <c r="D3" s="213"/>
      <c r="E3" s="214"/>
      <c r="F3" s="214"/>
      <c r="G3" s="214"/>
      <c r="H3" s="214"/>
      <c r="I3" s="214"/>
      <c r="J3" s="214"/>
      <c r="K3" s="214"/>
      <c r="L3" s="214"/>
      <c r="M3" s="214"/>
      <c r="N3" s="214"/>
      <c r="O3" s="214"/>
      <c r="P3" s="215"/>
      <c r="Q3" s="219" t="s">
        <v>21</v>
      </c>
      <c r="R3" s="219"/>
    </row>
    <row r="4" spans="1:18" ht="22.15" customHeight="1" x14ac:dyDescent="0.2">
      <c r="A4" s="1"/>
      <c r="B4" s="1"/>
      <c r="C4" s="1"/>
      <c r="D4" s="216" t="s">
        <v>59</v>
      </c>
      <c r="E4" s="216"/>
      <c r="F4" s="216"/>
      <c r="G4" s="216"/>
      <c r="H4" s="216"/>
      <c r="I4" s="216"/>
      <c r="J4" s="216"/>
      <c r="K4" s="216"/>
      <c r="L4" s="216"/>
      <c r="M4" s="216"/>
      <c r="N4" s="216"/>
      <c r="O4" s="216"/>
      <c r="P4" s="216"/>
      <c r="Q4" s="216"/>
      <c r="R4" s="216"/>
    </row>
    <row r="5" spans="1:18" x14ac:dyDescent="0.2">
      <c r="A5" s="1"/>
      <c r="B5" s="1"/>
      <c r="C5" s="1"/>
      <c r="D5" s="1"/>
      <c r="E5" s="1"/>
      <c r="F5" s="1"/>
      <c r="G5" s="1"/>
      <c r="H5" s="1"/>
      <c r="I5" s="1"/>
      <c r="J5" s="1"/>
      <c r="K5" s="1"/>
      <c r="L5" s="1"/>
      <c r="M5" s="1"/>
    </row>
    <row r="6" spans="1:18" ht="21" customHeight="1" x14ac:dyDescent="0.2">
      <c r="A6" s="217" t="s">
        <v>45</v>
      </c>
      <c r="B6" s="261"/>
      <c r="C6" s="261"/>
      <c r="D6" s="261"/>
      <c r="E6" s="261"/>
      <c r="F6" s="261"/>
      <c r="G6" s="261"/>
      <c r="H6" s="261"/>
      <c r="I6" s="261"/>
      <c r="J6" s="261"/>
      <c r="K6" s="261"/>
      <c r="L6" s="261"/>
      <c r="M6" s="261"/>
      <c r="N6" s="261"/>
      <c r="O6" s="261"/>
      <c r="P6" s="261"/>
      <c r="Q6" s="261"/>
      <c r="R6" s="261"/>
    </row>
    <row r="7" spans="1:18" ht="28.9" customHeight="1" x14ac:dyDescent="0.2">
      <c r="A7" s="208" t="s">
        <v>0</v>
      </c>
      <c r="B7" s="208" t="s">
        <v>1</v>
      </c>
      <c r="C7" s="208" t="s">
        <v>2</v>
      </c>
      <c r="D7" s="208" t="s">
        <v>3</v>
      </c>
      <c r="E7" s="207" t="s">
        <v>4</v>
      </c>
      <c r="F7" s="207" t="s">
        <v>5</v>
      </c>
      <c r="G7" s="208" t="s">
        <v>22</v>
      </c>
      <c r="H7" s="207" t="s">
        <v>6</v>
      </c>
      <c r="I7" s="207" t="s">
        <v>288</v>
      </c>
      <c r="J7" s="209" t="s">
        <v>7</v>
      </c>
      <c r="K7" s="210"/>
      <c r="L7" s="211"/>
      <c r="M7" s="207" t="s">
        <v>8</v>
      </c>
      <c r="N7" s="207" t="s">
        <v>9</v>
      </c>
      <c r="O7" s="207" t="s">
        <v>10</v>
      </c>
      <c r="P7" s="208" t="s">
        <v>11</v>
      </c>
      <c r="Q7" s="256" t="s">
        <v>18</v>
      </c>
      <c r="R7" s="255" t="s">
        <v>17</v>
      </c>
    </row>
    <row r="8" spans="1:18" ht="23.45" customHeight="1" x14ac:dyDescent="0.2">
      <c r="A8" s="208"/>
      <c r="B8" s="208"/>
      <c r="C8" s="208"/>
      <c r="D8" s="208"/>
      <c r="E8" s="207"/>
      <c r="F8" s="207"/>
      <c r="G8" s="208"/>
      <c r="H8" s="207"/>
      <c r="I8" s="207"/>
      <c r="J8" s="3" t="s">
        <v>12</v>
      </c>
      <c r="K8" s="3" t="s">
        <v>13</v>
      </c>
      <c r="L8" s="3" t="s">
        <v>14</v>
      </c>
      <c r="M8" s="207"/>
      <c r="N8" s="207"/>
      <c r="O8" s="207"/>
      <c r="P8" s="208" t="s">
        <v>15</v>
      </c>
      <c r="Q8" s="256"/>
      <c r="R8" s="255"/>
    </row>
    <row r="9" spans="1:18" s="21" customFormat="1" ht="408.75" customHeight="1" x14ac:dyDescent="0.25">
      <c r="A9" s="45">
        <v>806</v>
      </c>
      <c r="B9" s="78" t="s">
        <v>144</v>
      </c>
      <c r="C9" s="44" t="s">
        <v>110</v>
      </c>
      <c r="D9" s="45">
        <v>18</v>
      </c>
      <c r="E9" s="45">
        <v>0</v>
      </c>
      <c r="F9" s="20">
        <f>+E9/D9</f>
        <v>0</v>
      </c>
      <c r="G9" s="35" t="s">
        <v>65</v>
      </c>
      <c r="H9" s="123" t="s">
        <v>181</v>
      </c>
      <c r="I9" s="60" t="s">
        <v>209</v>
      </c>
      <c r="J9" s="33">
        <v>608000000</v>
      </c>
      <c r="K9" s="33">
        <v>0</v>
      </c>
      <c r="L9" s="34">
        <v>608000000</v>
      </c>
      <c r="M9" s="27">
        <v>0</v>
      </c>
      <c r="N9" s="43">
        <f>+M9/L9</f>
        <v>0</v>
      </c>
      <c r="O9" s="58"/>
      <c r="P9" s="72" t="s">
        <v>111</v>
      </c>
      <c r="Q9" s="67" t="s">
        <v>296</v>
      </c>
      <c r="R9" s="147" t="s">
        <v>297</v>
      </c>
    </row>
    <row r="10" spans="1:18" ht="30" customHeight="1" x14ac:dyDescent="0.2">
      <c r="A10" s="253" t="s">
        <v>72</v>
      </c>
      <c r="B10" s="253"/>
      <c r="C10" s="253"/>
      <c r="D10" s="253"/>
      <c r="E10" s="253"/>
      <c r="F10" s="253"/>
      <c r="G10" s="254"/>
      <c r="H10" s="254"/>
      <c r="I10" s="254"/>
      <c r="J10" s="254"/>
      <c r="K10" s="254"/>
    </row>
  </sheetData>
  <mergeCells count="24">
    <mergeCell ref="A10:K10"/>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Q7:Q8"/>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R1048576"/>
  <sheetViews>
    <sheetView topLeftCell="A9" zoomScale="60" zoomScaleNormal="60" zoomScalePageLayoutView="40" workbookViewId="0">
      <selection activeCell="L9" sqref="L9"/>
    </sheetView>
  </sheetViews>
  <sheetFormatPr baseColWidth="10" defaultColWidth="21" defaultRowHeight="15" x14ac:dyDescent="0.2"/>
  <cols>
    <col min="1" max="1" width="6.140625" style="2" customWidth="1"/>
    <col min="2" max="2" width="44"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0" width="21" style="2"/>
    <col min="11" max="11" width="23.5703125" style="2" customWidth="1"/>
    <col min="12" max="12" width="24" style="2" customWidth="1"/>
    <col min="13" max="13" width="21" style="2"/>
    <col min="14" max="14" width="14.28515625" style="2" bestFit="1" customWidth="1"/>
    <col min="15" max="15" width="10.85546875" style="2" customWidth="1"/>
    <col min="16" max="16" width="23.5703125" style="2" customWidth="1"/>
    <col min="17" max="17" width="53.85546875" style="51" customWidth="1"/>
    <col min="18" max="18" width="62.85546875" style="51" customWidth="1"/>
    <col min="19" max="16384" width="21" style="2"/>
  </cols>
  <sheetData>
    <row r="1" spans="1:18" ht="21.75" customHeight="1" x14ac:dyDescent="0.2">
      <c r="A1" s="244"/>
      <c r="B1" s="245"/>
      <c r="C1" s="246"/>
      <c r="D1" s="213" t="s">
        <v>16</v>
      </c>
      <c r="E1" s="214"/>
      <c r="F1" s="214"/>
      <c r="G1" s="214"/>
      <c r="H1" s="214"/>
      <c r="I1" s="214"/>
      <c r="J1" s="214"/>
      <c r="K1" s="214"/>
      <c r="L1" s="214"/>
      <c r="M1" s="214"/>
      <c r="N1" s="214"/>
      <c r="O1" s="214"/>
      <c r="P1" s="215"/>
      <c r="Q1" s="219" t="s">
        <v>19</v>
      </c>
      <c r="R1" s="219"/>
    </row>
    <row r="2" spans="1:18" ht="21.75" customHeight="1" x14ac:dyDescent="0.2">
      <c r="A2" s="247"/>
      <c r="B2" s="248"/>
      <c r="C2" s="249"/>
      <c r="D2" s="213"/>
      <c r="E2" s="214"/>
      <c r="F2" s="214"/>
      <c r="G2" s="214"/>
      <c r="H2" s="214"/>
      <c r="I2" s="214"/>
      <c r="J2" s="214"/>
      <c r="K2" s="214"/>
      <c r="L2" s="214"/>
      <c r="M2" s="214"/>
      <c r="N2" s="214"/>
      <c r="O2" s="214"/>
      <c r="P2" s="215"/>
      <c r="Q2" s="219" t="s">
        <v>20</v>
      </c>
      <c r="R2" s="219"/>
    </row>
    <row r="3" spans="1:18" ht="21.75" customHeight="1" x14ac:dyDescent="0.2">
      <c r="A3" s="250"/>
      <c r="B3" s="251"/>
      <c r="C3" s="252"/>
      <c r="D3" s="213"/>
      <c r="E3" s="214"/>
      <c r="F3" s="214"/>
      <c r="G3" s="214"/>
      <c r="H3" s="214"/>
      <c r="I3" s="214"/>
      <c r="J3" s="214"/>
      <c r="K3" s="214"/>
      <c r="L3" s="214"/>
      <c r="M3" s="214"/>
      <c r="N3" s="214"/>
      <c r="O3" s="214"/>
      <c r="P3" s="215"/>
      <c r="Q3" s="219" t="s">
        <v>21</v>
      </c>
      <c r="R3" s="219"/>
    </row>
    <row r="4" spans="1:18" ht="22.15" customHeight="1" x14ac:dyDescent="0.2">
      <c r="A4" s="1"/>
      <c r="B4" s="1"/>
      <c r="C4" s="1"/>
      <c r="D4" s="216" t="s">
        <v>59</v>
      </c>
      <c r="E4" s="216"/>
      <c r="F4" s="216"/>
      <c r="G4" s="216"/>
      <c r="H4" s="216"/>
      <c r="I4" s="216"/>
      <c r="J4" s="216"/>
      <c r="K4" s="216"/>
      <c r="L4" s="216"/>
      <c r="M4" s="216"/>
      <c r="N4" s="216"/>
      <c r="O4" s="216"/>
      <c r="P4" s="216"/>
      <c r="Q4" s="216"/>
      <c r="R4" s="216"/>
    </row>
    <row r="5" spans="1:18" x14ac:dyDescent="0.2">
      <c r="A5" s="1"/>
      <c r="B5" s="1"/>
      <c r="C5" s="1"/>
      <c r="D5" s="1"/>
      <c r="E5" s="1"/>
      <c r="F5" s="1"/>
      <c r="G5" s="1"/>
      <c r="H5" s="1"/>
      <c r="I5" s="1"/>
      <c r="J5" s="1"/>
      <c r="K5" s="1"/>
      <c r="L5" s="1"/>
      <c r="M5" s="1"/>
    </row>
    <row r="6" spans="1:18" ht="21" customHeight="1" x14ac:dyDescent="0.2">
      <c r="A6" s="217" t="s">
        <v>52</v>
      </c>
      <c r="B6" s="261"/>
      <c r="C6" s="261"/>
      <c r="D6" s="261"/>
      <c r="E6" s="261"/>
      <c r="F6" s="261"/>
      <c r="G6" s="261"/>
      <c r="H6" s="261"/>
      <c r="I6" s="261"/>
      <c r="J6" s="261"/>
      <c r="K6" s="261"/>
      <c r="L6" s="261"/>
      <c r="M6" s="261"/>
      <c r="N6" s="261"/>
      <c r="O6" s="261"/>
      <c r="P6" s="261"/>
      <c r="Q6" s="261"/>
      <c r="R6" s="261"/>
    </row>
    <row r="7" spans="1:18" ht="28.9" customHeight="1" x14ac:dyDescent="0.2">
      <c r="A7" s="208" t="s">
        <v>0</v>
      </c>
      <c r="B7" s="208" t="s">
        <v>1</v>
      </c>
      <c r="C7" s="208" t="s">
        <v>2</v>
      </c>
      <c r="D7" s="208" t="s">
        <v>3</v>
      </c>
      <c r="E7" s="207" t="s">
        <v>4</v>
      </c>
      <c r="F7" s="207" t="s">
        <v>5</v>
      </c>
      <c r="G7" s="208" t="s">
        <v>22</v>
      </c>
      <c r="H7" s="207" t="s">
        <v>6</v>
      </c>
      <c r="I7" s="207" t="s">
        <v>288</v>
      </c>
      <c r="J7" s="209" t="s">
        <v>7</v>
      </c>
      <c r="K7" s="210"/>
      <c r="L7" s="211"/>
      <c r="M7" s="207" t="s">
        <v>8</v>
      </c>
      <c r="N7" s="207" t="s">
        <v>9</v>
      </c>
      <c r="O7" s="207" t="s">
        <v>10</v>
      </c>
      <c r="P7" s="208" t="s">
        <v>11</v>
      </c>
      <c r="Q7" s="256" t="s">
        <v>18</v>
      </c>
      <c r="R7" s="255" t="s">
        <v>17</v>
      </c>
    </row>
    <row r="8" spans="1:18" ht="23.45" customHeight="1" x14ac:dyDescent="0.2">
      <c r="A8" s="208"/>
      <c r="B8" s="208"/>
      <c r="C8" s="208"/>
      <c r="D8" s="208"/>
      <c r="E8" s="207"/>
      <c r="F8" s="207"/>
      <c r="G8" s="208"/>
      <c r="H8" s="207"/>
      <c r="I8" s="207"/>
      <c r="J8" s="3" t="s">
        <v>12</v>
      </c>
      <c r="K8" s="3" t="s">
        <v>13</v>
      </c>
      <c r="L8" s="3" t="s">
        <v>14</v>
      </c>
      <c r="M8" s="207"/>
      <c r="N8" s="207"/>
      <c r="O8" s="207"/>
      <c r="P8" s="208" t="s">
        <v>15</v>
      </c>
      <c r="Q8" s="256"/>
      <c r="R8" s="255"/>
    </row>
    <row r="9" spans="1:18" s="21" customFormat="1" ht="378.75" customHeight="1" x14ac:dyDescent="0.25">
      <c r="A9" s="45">
        <v>802</v>
      </c>
      <c r="B9" s="100" t="s">
        <v>112</v>
      </c>
      <c r="C9" s="37" t="s">
        <v>31</v>
      </c>
      <c r="D9" s="45">
        <v>19</v>
      </c>
      <c r="E9" s="156">
        <v>12</v>
      </c>
      <c r="F9" s="157">
        <f>+E9/D9</f>
        <v>0.63157894736842102</v>
      </c>
      <c r="G9" s="35" t="s">
        <v>64</v>
      </c>
      <c r="H9" s="76" t="s">
        <v>145</v>
      </c>
      <c r="I9" s="45" t="s">
        <v>210</v>
      </c>
      <c r="J9" s="33">
        <v>0</v>
      </c>
      <c r="K9" s="56">
        <v>6650000000</v>
      </c>
      <c r="L9" s="57">
        <v>6650000000</v>
      </c>
      <c r="M9" s="45">
        <v>0</v>
      </c>
      <c r="N9" s="34">
        <f>+M9/L9</f>
        <v>0</v>
      </c>
      <c r="O9" s="41">
        <v>1</v>
      </c>
      <c r="P9" s="55" t="s">
        <v>53</v>
      </c>
      <c r="Q9" s="133" t="s">
        <v>212</v>
      </c>
      <c r="R9" s="103" t="s">
        <v>211</v>
      </c>
    </row>
    <row r="10" spans="1:18" s="21" customFormat="1" ht="376.5" customHeight="1" x14ac:dyDescent="0.25">
      <c r="A10" s="45">
        <v>803</v>
      </c>
      <c r="B10" s="77" t="s">
        <v>113</v>
      </c>
      <c r="C10" s="37" t="s">
        <v>31</v>
      </c>
      <c r="D10" s="45">
        <v>13</v>
      </c>
      <c r="E10" s="156">
        <v>5</v>
      </c>
      <c r="F10" s="157">
        <f>+E10/D10</f>
        <v>0.38461538461538464</v>
      </c>
      <c r="G10" s="35" t="s">
        <v>64</v>
      </c>
      <c r="H10" s="76" t="s">
        <v>145</v>
      </c>
      <c r="I10" s="45" t="s">
        <v>210</v>
      </c>
      <c r="J10" s="33">
        <v>0</v>
      </c>
      <c r="K10" s="56">
        <v>3900000000</v>
      </c>
      <c r="L10" s="57">
        <v>3900000000</v>
      </c>
      <c r="M10" s="45">
        <v>0</v>
      </c>
      <c r="N10" s="34">
        <f>+M10/L10</f>
        <v>0</v>
      </c>
      <c r="O10" s="41">
        <v>1</v>
      </c>
      <c r="P10" s="55" t="s">
        <v>53</v>
      </c>
      <c r="Q10" s="133" t="s">
        <v>214</v>
      </c>
      <c r="R10" s="103" t="s">
        <v>213</v>
      </c>
    </row>
    <row r="11" spans="1:18" s="21" customFormat="1" ht="86.25" customHeight="1" x14ac:dyDescent="0.25">
      <c r="A11" s="191">
        <v>829</v>
      </c>
      <c r="B11" s="79" t="s">
        <v>298</v>
      </c>
      <c r="C11" s="37" t="s">
        <v>31</v>
      </c>
      <c r="D11" s="191">
        <v>7</v>
      </c>
      <c r="E11" s="156"/>
      <c r="F11" s="157"/>
      <c r="G11" s="35" t="s">
        <v>302</v>
      </c>
      <c r="H11" s="76" t="s">
        <v>304</v>
      </c>
      <c r="I11" s="191" t="s">
        <v>28</v>
      </c>
      <c r="J11" s="192">
        <v>0</v>
      </c>
      <c r="K11" s="192">
        <v>2623283892</v>
      </c>
      <c r="L11" s="193">
        <f>+K11+J11</f>
        <v>2623283892</v>
      </c>
      <c r="M11" s="191"/>
      <c r="N11" s="193">
        <f t="shared" ref="N11:N13" si="0">+M11/L11</f>
        <v>0</v>
      </c>
      <c r="O11" s="41"/>
      <c r="P11" s="195" t="s">
        <v>53</v>
      </c>
      <c r="Q11" s="190" t="s">
        <v>305</v>
      </c>
      <c r="R11" s="103" t="s">
        <v>306</v>
      </c>
    </row>
    <row r="12" spans="1:18" s="21" customFormat="1" ht="133.5" customHeight="1" x14ac:dyDescent="0.25">
      <c r="A12" s="191">
        <v>828</v>
      </c>
      <c r="B12" s="79" t="s">
        <v>299</v>
      </c>
      <c r="C12" s="37" t="s">
        <v>301</v>
      </c>
      <c r="D12" s="191">
        <v>8</v>
      </c>
      <c r="E12" s="156"/>
      <c r="F12" s="157"/>
      <c r="G12" s="35" t="s">
        <v>302</v>
      </c>
      <c r="H12" s="76" t="s">
        <v>304</v>
      </c>
      <c r="I12" s="191" t="s">
        <v>28</v>
      </c>
      <c r="J12" s="192">
        <v>0</v>
      </c>
      <c r="K12" s="192">
        <v>2513929296</v>
      </c>
      <c r="L12" s="193">
        <f t="shared" ref="L12:L13" si="1">+K12+J12</f>
        <v>2513929296</v>
      </c>
      <c r="M12" s="191"/>
      <c r="N12" s="193">
        <f t="shared" si="0"/>
        <v>0</v>
      </c>
      <c r="O12" s="41"/>
      <c r="P12" s="195" t="s">
        <v>53</v>
      </c>
      <c r="Q12" s="190" t="s">
        <v>307</v>
      </c>
      <c r="R12" s="103" t="s">
        <v>308</v>
      </c>
    </row>
    <row r="13" spans="1:18" s="21" customFormat="1" ht="118.5" customHeight="1" x14ac:dyDescent="0.25">
      <c r="A13" s="191">
        <v>827</v>
      </c>
      <c r="B13" s="79" t="s">
        <v>300</v>
      </c>
      <c r="C13" s="37" t="s">
        <v>301</v>
      </c>
      <c r="D13" s="191">
        <v>12</v>
      </c>
      <c r="E13" s="156"/>
      <c r="F13" s="157"/>
      <c r="G13" s="35" t="s">
        <v>303</v>
      </c>
      <c r="H13" s="76" t="s">
        <v>304</v>
      </c>
      <c r="I13" s="191" t="s">
        <v>28</v>
      </c>
      <c r="J13" s="192">
        <v>0</v>
      </c>
      <c r="K13" s="192">
        <v>4701574808</v>
      </c>
      <c r="L13" s="193">
        <f t="shared" si="1"/>
        <v>4701574808</v>
      </c>
      <c r="M13" s="191"/>
      <c r="N13" s="193">
        <f t="shared" si="0"/>
        <v>0</v>
      </c>
      <c r="O13" s="41"/>
      <c r="P13" s="195" t="s">
        <v>53</v>
      </c>
      <c r="Q13" s="190" t="s">
        <v>309</v>
      </c>
      <c r="R13" s="103" t="s">
        <v>310</v>
      </c>
    </row>
    <row r="1048576" spans="6:6" x14ac:dyDescent="0.2">
      <c r="F1048576" s="20"/>
    </row>
  </sheetData>
  <mergeCells count="23">
    <mergeCell ref="A6:R6"/>
    <mergeCell ref="A7:A8"/>
    <mergeCell ref="B7:B8"/>
    <mergeCell ref="C7:C8"/>
    <mergeCell ref="D7:D8"/>
    <mergeCell ref="E7:E8"/>
    <mergeCell ref="F7:F8"/>
    <mergeCell ref="G7:G8"/>
    <mergeCell ref="H7:H8"/>
    <mergeCell ref="D4:R4"/>
    <mergeCell ref="A1:C3"/>
    <mergeCell ref="D1:P3"/>
    <mergeCell ref="Q1:R1"/>
    <mergeCell ref="Q2:R2"/>
    <mergeCell ref="Q3:R3"/>
    <mergeCell ref="I7:I8"/>
    <mergeCell ref="R7:R8"/>
    <mergeCell ref="J7:L7"/>
    <mergeCell ref="M7:M8"/>
    <mergeCell ref="N7:N8"/>
    <mergeCell ref="O7:O8"/>
    <mergeCell ref="P7:P8"/>
    <mergeCell ref="Q7:Q8"/>
  </mergeCells>
  <printOptions horizontalCentered="1" verticalCentered="1"/>
  <pageMargins left="0.70866141732283472" right="0.70866141732283472" top="0.74803149606299213" bottom="0.74803149606299213" header="0.31496062992125984" footer="0.31496062992125984"/>
  <pageSetup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R10"/>
  <sheetViews>
    <sheetView zoomScale="59" zoomScaleNormal="59" zoomScalePageLayoutView="41" workbookViewId="0">
      <selection activeCell="R10" sqref="R10"/>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88.140625" style="51" customWidth="1"/>
    <col min="18" max="18" width="56.42578125" style="51" customWidth="1"/>
    <col min="19" max="16384" width="21" style="2"/>
  </cols>
  <sheetData>
    <row r="1" spans="1:18" ht="21.75" customHeight="1" x14ac:dyDescent="0.2">
      <c r="A1" s="244"/>
      <c r="B1" s="245"/>
      <c r="C1" s="246"/>
      <c r="D1" s="213" t="s">
        <v>16</v>
      </c>
      <c r="E1" s="214"/>
      <c r="F1" s="214"/>
      <c r="G1" s="214"/>
      <c r="H1" s="214"/>
      <c r="I1" s="214"/>
      <c r="J1" s="214"/>
      <c r="K1" s="214"/>
      <c r="L1" s="214"/>
      <c r="M1" s="214"/>
      <c r="N1" s="214"/>
      <c r="O1" s="214"/>
      <c r="P1" s="215"/>
      <c r="Q1" s="219" t="s">
        <v>19</v>
      </c>
      <c r="R1" s="219"/>
    </row>
    <row r="2" spans="1:18" ht="21.75" customHeight="1" x14ac:dyDescent="0.2">
      <c r="A2" s="247"/>
      <c r="B2" s="248"/>
      <c r="C2" s="249"/>
      <c r="D2" s="213"/>
      <c r="E2" s="214"/>
      <c r="F2" s="214"/>
      <c r="G2" s="214"/>
      <c r="H2" s="214"/>
      <c r="I2" s="214"/>
      <c r="J2" s="214"/>
      <c r="K2" s="214"/>
      <c r="L2" s="214"/>
      <c r="M2" s="214"/>
      <c r="N2" s="214"/>
      <c r="O2" s="214"/>
      <c r="P2" s="215"/>
      <c r="Q2" s="219" t="s">
        <v>20</v>
      </c>
      <c r="R2" s="219"/>
    </row>
    <row r="3" spans="1:18" ht="21.75" customHeight="1" x14ac:dyDescent="0.2">
      <c r="A3" s="250"/>
      <c r="B3" s="251"/>
      <c r="C3" s="252"/>
      <c r="D3" s="213"/>
      <c r="E3" s="214"/>
      <c r="F3" s="214"/>
      <c r="G3" s="214"/>
      <c r="H3" s="214"/>
      <c r="I3" s="214"/>
      <c r="J3" s="214"/>
      <c r="K3" s="214"/>
      <c r="L3" s="214"/>
      <c r="M3" s="214"/>
      <c r="N3" s="214"/>
      <c r="O3" s="214"/>
      <c r="P3" s="215"/>
      <c r="Q3" s="219" t="s">
        <v>21</v>
      </c>
      <c r="R3" s="219"/>
    </row>
    <row r="4" spans="1:18" ht="22.15" customHeight="1" x14ac:dyDescent="0.2">
      <c r="A4" s="1"/>
      <c r="B4" s="1"/>
      <c r="C4" s="1"/>
      <c r="D4" s="216" t="s">
        <v>59</v>
      </c>
      <c r="E4" s="216"/>
      <c r="F4" s="216"/>
      <c r="G4" s="216"/>
      <c r="H4" s="216"/>
      <c r="I4" s="216"/>
      <c r="J4" s="216"/>
      <c r="K4" s="216"/>
      <c r="L4" s="216"/>
      <c r="M4" s="216"/>
      <c r="N4" s="216"/>
      <c r="O4" s="216"/>
      <c r="P4" s="216"/>
      <c r="Q4" s="216"/>
      <c r="R4" s="216"/>
    </row>
    <row r="5" spans="1:18" x14ac:dyDescent="0.2">
      <c r="A5" s="1"/>
      <c r="B5" s="1"/>
      <c r="C5" s="1"/>
      <c r="D5" s="1"/>
      <c r="E5" s="1"/>
      <c r="F5" s="1"/>
      <c r="G5" s="1"/>
      <c r="H5" s="1"/>
      <c r="I5" s="1"/>
      <c r="J5" s="1"/>
      <c r="K5" s="1"/>
      <c r="L5" s="1"/>
      <c r="M5" s="1"/>
    </row>
    <row r="6" spans="1:18" ht="21" customHeight="1" x14ac:dyDescent="0.2">
      <c r="A6" s="267" t="s">
        <v>114</v>
      </c>
      <c r="B6" s="261"/>
      <c r="C6" s="261"/>
      <c r="D6" s="261"/>
      <c r="E6" s="261"/>
      <c r="F6" s="261"/>
      <c r="G6" s="261"/>
      <c r="H6" s="261"/>
      <c r="I6" s="261"/>
      <c r="J6" s="261"/>
      <c r="K6" s="261"/>
      <c r="L6" s="261"/>
      <c r="M6" s="261"/>
      <c r="N6" s="261"/>
      <c r="O6" s="261"/>
      <c r="P6" s="261"/>
      <c r="Q6" s="261"/>
      <c r="R6" s="261"/>
    </row>
    <row r="7" spans="1:18" ht="28.9" customHeight="1" x14ac:dyDescent="0.2">
      <c r="A7" s="208" t="s">
        <v>0</v>
      </c>
      <c r="B7" s="208" t="s">
        <v>1</v>
      </c>
      <c r="C7" s="208" t="s">
        <v>2</v>
      </c>
      <c r="D7" s="208" t="s">
        <v>3</v>
      </c>
      <c r="E7" s="207" t="s">
        <v>4</v>
      </c>
      <c r="F7" s="207" t="s">
        <v>5</v>
      </c>
      <c r="G7" s="208" t="s">
        <v>22</v>
      </c>
      <c r="H7" s="207" t="s">
        <v>6</v>
      </c>
      <c r="I7" s="207" t="s">
        <v>288</v>
      </c>
      <c r="J7" s="209" t="s">
        <v>7</v>
      </c>
      <c r="K7" s="210"/>
      <c r="L7" s="211"/>
      <c r="M7" s="207" t="s">
        <v>8</v>
      </c>
      <c r="N7" s="207" t="s">
        <v>9</v>
      </c>
      <c r="O7" s="207" t="s">
        <v>10</v>
      </c>
      <c r="P7" s="208" t="s">
        <v>11</v>
      </c>
      <c r="Q7" s="256" t="s">
        <v>18</v>
      </c>
      <c r="R7" s="255" t="s">
        <v>17</v>
      </c>
    </row>
    <row r="8" spans="1:18" ht="23.45" customHeight="1" x14ac:dyDescent="0.2">
      <c r="A8" s="208"/>
      <c r="B8" s="208"/>
      <c r="C8" s="208"/>
      <c r="D8" s="208"/>
      <c r="E8" s="207"/>
      <c r="F8" s="207"/>
      <c r="G8" s="208"/>
      <c r="H8" s="207"/>
      <c r="I8" s="207"/>
      <c r="J8" s="3" t="s">
        <v>12</v>
      </c>
      <c r="K8" s="3" t="s">
        <v>13</v>
      </c>
      <c r="L8" s="3" t="s">
        <v>14</v>
      </c>
      <c r="M8" s="207"/>
      <c r="N8" s="207"/>
      <c r="O8" s="207"/>
      <c r="P8" s="208" t="s">
        <v>15</v>
      </c>
      <c r="Q8" s="256"/>
      <c r="R8" s="255"/>
    </row>
    <row r="9" spans="1:18" s="21" customFormat="1" ht="133.5" customHeight="1" x14ac:dyDescent="0.25">
      <c r="A9" s="152" t="s">
        <v>27</v>
      </c>
      <c r="B9" s="78" t="s">
        <v>115</v>
      </c>
      <c r="C9" s="68" t="s">
        <v>116</v>
      </c>
      <c r="D9" s="18">
        <v>3</v>
      </c>
      <c r="E9" s="45">
        <v>0</v>
      </c>
      <c r="F9" s="20">
        <f>+E9/D9</f>
        <v>0</v>
      </c>
      <c r="G9" s="101" t="s">
        <v>95</v>
      </c>
      <c r="H9" s="26" t="s">
        <v>215</v>
      </c>
      <c r="I9" s="66" t="s">
        <v>28</v>
      </c>
      <c r="J9" s="33">
        <v>6649700000</v>
      </c>
      <c r="K9" s="33">
        <v>0</v>
      </c>
      <c r="L9" s="34">
        <v>6649700000</v>
      </c>
      <c r="M9" s="27">
        <v>0</v>
      </c>
      <c r="N9" s="43">
        <f>+M9/L9</f>
        <v>0</v>
      </c>
      <c r="O9" s="58"/>
      <c r="P9" s="102" t="s">
        <v>117</v>
      </c>
      <c r="Q9" s="67" t="s">
        <v>311</v>
      </c>
      <c r="R9" s="67" t="s">
        <v>312</v>
      </c>
    </row>
    <row r="10" spans="1:18" ht="30" customHeight="1" x14ac:dyDescent="0.2">
      <c r="A10" s="253" t="s">
        <v>72</v>
      </c>
      <c r="B10" s="253"/>
      <c r="C10" s="253"/>
      <c r="D10" s="253"/>
      <c r="E10" s="253"/>
      <c r="F10" s="253"/>
      <c r="G10" s="254"/>
      <c r="H10" s="254"/>
      <c r="I10" s="254"/>
      <c r="J10" s="254"/>
      <c r="K10" s="254"/>
    </row>
  </sheetData>
  <mergeCells count="24">
    <mergeCell ref="A10:K10"/>
    <mergeCell ref="J7:L7"/>
    <mergeCell ref="M7:M8"/>
    <mergeCell ref="N7:N8"/>
    <mergeCell ref="O7:O8"/>
    <mergeCell ref="A6:R6"/>
    <mergeCell ref="A7:A8"/>
    <mergeCell ref="B7:B8"/>
    <mergeCell ref="C7:C8"/>
    <mergeCell ref="D7:D8"/>
    <mergeCell ref="E7:E8"/>
    <mergeCell ref="F7:F8"/>
    <mergeCell ref="G7:G8"/>
    <mergeCell ref="H7:H8"/>
    <mergeCell ref="I7:I8"/>
    <mergeCell ref="R7:R8"/>
    <mergeCell ref="P7:P8"/>
    <mergeCell ref="Q7:Q8"/>
    <mergeCell ref="D4:R4"/>
    <mergeCell ref="A1:C3"/>
    <mergeCell ref="D1:P3"/>
    <mergeCell ref="Q1:R1"/>
    <mergeCell ref="Q2:R2"/>
    <mergeCell ref="Q3:R3"/>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tabColor rgb="FF00B0F0"/>
    <pageSetUpPr fitToPage="1"/>
  </sheetPr>
  <dimension ref="A1:R26"/>
  <sheetViews>
    <sheetView zoomScale="70" zoomScaleNormal="70" zoomScalePageLayoutView="30" workbookViewId="0">
      <selection activeCell="A6" sqref="A6:R6"/>
    </sheetView>
  </sheetViews>
  <sheetFormatPr baseColWidth="10" defaultColWidth="21" defaultRowHeight="15" x14ac:dyDescent="0.2"/>
  <cols>
    <col min="1" max="1" width="9.7109375" style="2" customWidth="1"/>
    <col min="2" max="2" width="61.140625" style="2" customWidth="1"/>
    <col min="3" max="3" width="25.7109375" style="2" customWidth="1"/>
    <col min="4" max="4" width="13.28515625" style="2" customWidth="1"/>
    <col min="5" max="5" width="25.28515625" style="2" customWidth="1"/>
    <col min="6" max="6" width="27.28515625" style="2" customWidth="1"/>
    <col min="7" max="7" width="27.7109375" style="2" bestFit="1" customWidth="1"/>
    <col min="8" max="8" width="22.28515625" style="2" bestFit="1" customWidth="1"/>
    <col min="9" max="9" width="25.5703125" style="2" customWidth="1"/>
    <col min="10" max="10" width="21" style="2"/>
    <col min="11" max="11" width="27" style="2" customWidth="1"/>
    <col min="12" max="12" width="24" style="2" customWidth="1"/>
    <col min="13" max="13" width="26" style="2" customWidth="1"/>
    <col min="14" max="14" width="18.7109375" style="108" bestFit="1" customWidth="1"/>
    <col min="15" max="15" width="10.85546875" style="21" customWidth="1"/>
    <col min="16" max="16" width="25.28515625" style="2" customWidth="1"/>
    <col min="17" max="17" width="89.5703125" style="51" customWidth="1"/>
    <col min="18" max="18" width="87.28515625" style="51" customWidth="1"/>
    <col min="19" max="16384" width="21" style="2"/>
  </cols>
  <sheetData>
    <row r="1" spans="1:18" ht="21.75" customHeight="1" x14ac:dyDescent="0.2">
      <c r="A1" s="244"/>
      <c r="B1" s="245"/>
      <c r="C1" s="246"/>
      <c r="D1" s="213" t="s">
        <v>16</v>
      </c>
      <c r="E1" s="214"/>
      <c r="F1" s="214"/>
      <c r="G1" s="214"/>
      <c r="H1" s="214"/>
      <c r="I1" s="214"/>
      <c r="J1" s="214"/>
      <c r="K1" s="214"/>
      <c r="L1" s="214"/>
      <c r="M1" s="214"/>
      <c r="N1" s="214"/>
      <c r="O1" s="214"/>
      <c r="P1" s="215"/>
      <c r="Q1" s="219" t="s">
        <v>19</v>
      </c>
      <c r="R1" s="219"/>
    </row>
    <row r="2" spans="1:18" ht="21.75" customHeight="1" x14ac:dyDescent="0.2">
      <c r="A2" s="247"/>
      <c r="B2" s="248"/>
      <c r="C2" s="249"/>
      <c r="D2" s="213"/>
      <c r="E2" s="214"/>
      <c r="F2" s="214"/>
      <c r="G2" s="214"/>
      <c r="H2" s="214"/>
      <c r="I2" s="214"/>
      <c r="J2" s="214"/>
      <c r="K2" s="214"/>
      <c r="L2" s="214"/>
      <c r="M2" s="214"/>
      <c r="N2" s="214"/>
      <c r="O2" s="214"/>
      <c r="P2" s="215"/>
      <c r="Q2" s="219" t="s">
        <v>20</v>
      </c>
      <c r="R2" s="219"/>
    </row>
    <row r="3" spans="1:18" ht="21.75" customHeight="1" x14ac:dyDescent="0.2">
      <c r="A3" s="250"/>
      <c r="B3" s="251"/>
      <c r="C3" s="252"/>
      <c r="D3" s="213"/>
      <c r="E3" s="214"/>
      <c r="F3" s="214"/>
      <c r="G3" s="214"/>
      <c r="H3" s="214"/>
      <c r="I3" s="214"/>
      <c r="J3" s="214"/>
      <c r="K3" s="214"/>
      <c r="L3" s="214"/>
      <c r="M3" s="214"/>
      <c r="N3" s="214"/>
      <c r="O3" s="214"/>
      <c r="P3" s="215"/>
      <c r="Q3" s="219" t="s">
        <v>21</v>
      </c>
      <c r="R3" s="219"/>
    </row>
    <row r="4" spans="1:18" ht="22.15" customHeight="1" x14ac:dyDescent="0.2">
      <c r="A4" s="1"/>
      <c r="B4" s="1"/>
      <c r="C4" s="1"/>
      <c r="D4" s="216" t="s">
        <v>59</v>
      </c>
      <c r="E4" s="216"/>
      <c r="F4" s="216"/>
      <c r="G4" s="216"/>
      <c r="H4" s="216"/>
      <c r="I4" s="216"/>
      <c r="J4" s="216"/>
      <c r="K4" s="216"/>
      <c r="L4" s="216"/>
      <c r="M4" s="216"/>
      <c r="N4" s="216"/>
      <c r="O4" s="216"/>
      <c r="P4" s="216"/>
      <c r="Q4" s="216"/>
      <c r="R4" s="216"/>
    </row>
    <row r="5" spans="1:18" x14ac:dyDescent="0.2">
      <c r="A5" s="1"/>
      <c r="B5" s="1"/>
      <c r="C5" s="1"/>
      <c r="D5" s="1"/>
      <c r="E5" s="1"/>
      <c r="F5" s="1"/>
      <c r="G5" s="1"/>
      <c r="H5" s="1"/>
      <c r="I5" s="1"/>
      <c r="J5" s="1"/>
      <c r="K5" s="1"/>
      <c r="L5" s="1"/>
      <c r="M5" s="1"/>
    </row>
    <row r="6" spans="1:18" ht="21" customHeight="1" x14ac:dyDescent="0.2">
      <c r="A6" s="217" t="s">
        <v>122</v>
      </c>
      <c r="B6" s="261"/>
      <c r="C6" s="261"/>
      <c r="D6" s="261"/>
      <c r="E6" s="261"/>
      <c r="F6" s="261"/>
      <c r="G6" s="261"/>
      <c r="H6" s="261"/>
      <c r="I6" s="261"/>
      <c r="J6" s="261"/>
      <c r="K6" s="261"/>
      <c r="L6" s="261"/>
      <c r="M6" s="261"/>
      <c r="N6" s="261"/>
      <c r="O6" s="261"/>
      <c r="P6" s="261"/>
      <c r="Q6" s="261"/>
      <c r="R6" s="261"/>
    </row>
    <row r="7" spans="1:18" ht="28.9" customHeight="1" x14ac:dyDescent="0.2">
      <c r="A7" s="208" t="s">
        <v>0</v>
      </c>
      <c r="B7" s="208" t="s">
        <v>1</v>
      </c>
      <c r="C7" s="208" t="s">
        <v>2</v>
      </c>
      <c r="D7" s="208" t="s">
        <v>3</v>
      </c>
      <c r="E7" s="207" t="s">
        <v>4</v>
      </c>
      <c r="F7" s="207" t="s">
        <v>5</v>
      </c>
      <c r="G7" s="208" t="s">
        <v>22</v>
      </c>
      <c r="H7" s="207" t="s">
        <v>6</v>
      </c>
      <c r="I7" s="207" t="s">
        <v>288</v>
      </c>
      <c r="J7" s="209" t="s">
        <v>7</v>
      </c>
      <c r="K7" s="210"/>
      <c r="L7" s="211"/>
      <c r="M7" s="207" t="s">
        <v>8</v>
      </c>
      <c r="N7" s="207" t="s">
        <v>9</v>
      </c>
      <c r="O7" s="207" t="s">
        <v>10</v>
      </c>
      <c r="P7" s="208" t="s">
        <v>11</v>
      </c>
      <c r="Q7" s="256" t="s">
        <v>18</v>
      </c>
      <c r="R7" s="255" t="s">
        <v>17</v>
      </c>
    </row>
    <row r="8" spans="1:18" ht="23.45" customHeight="1" x14ac:dyDescent="0.2">
      <c r="A8" s="208"/>
      <c r="B8" s="208"/>
      <c r="C8" s="208"/>
      <c r="D8" s="208"/>
      <c r="E8" s="207"/>
      <c r="F8" s="207"/>
      <c r="G8" s="208"/>
      <c r="H8" s="207"/>
      <c r="I8" s="207"/>
      <c r="J8" s="3" t="s">
        <v>12</v>
      </c>
      <c r="K8" s="3" t="s">
        <v>13</v>
      </c>
      <c r="L8" s="3" t="s">
        <v>14</v>
      </c>
      <c r="M8" s="207"/>
      <c r="N8" s="207"/>
      <c r="O8" s="207"/>
      <c r="P8" s="208" t="s">
        <v>15</v>
      </c>
      <c r="Q8" s="256"/>
      <c r="R8" s="255"/>
    </row>
    <row r="9" spans="1:18" s="1" customFormat="1" ht="182.25" customHeight="1" x14ac:dyDescent="0.2">
      <c r="A9" s="18">
        <v>797</v>
      </c>
      <c r="B9" s="103" t="s">
        <v>118</v>
      </c>
      <c r="C9" s="68" t="s">
        <v>39</v>
      </c>
      <c r="D9" s="18">
        <v>200</v>
      </c>
      <c r="E9" s="136">
        <v>342</v>
      </c>
      <c r="F9" s="135">
        <f>IF((E9/D9)&gt;100%, 100%, E9/D9)</f>
        <v>1</v>
      </c>
      <c r="G9" s="25" t="s">
        <v>57</v>
      </c>
      <c r="H9" s="104" t="s">
        <v>180</v>
      </c>
      <c r="I9" s="104" t="s">
        <v>172</v>
      </c>
      <c r="J9" s="106">
        <v>0</v>
      </c>
      <c r="K9" s="107">
        <v>800000000</v>
      </c>
      <c r="L9" s="107">
        <v>800000000</v>
      </c>
      <c r="M9" s="27">
        <f>+L9</f>
        <v>800000000</v>
      </c>
      <c r="N9" s="80">
        <f>+M9/L9</f>
        <v>1</v>
      </c>
      <c r="O9" s="115"/>
      <c r="P9" s="66" t="s">
        <v>41</v>
      </c>
      <c r="Q9" s="66" t="s">
        <v>182</v>
      </c>
      <c r="R9" s="66" t="s">
        <v>183</v>
      </c>
    </row>
    <row r="10" spans="1:18" s="1" customFormat="1" ht="273" customHeight="1" x14ac:dyDescent="0.2">
      <c r="A10" s="18">
        <v>793</v>
      </c>
      <c r="B10" s="103" t="s">
        <v>36</v>
      </c>
      <c r="C10" s="68" t="s">
        <v>38</v>
      </c>
      <c r="D10" s="18">
        <v>160</v>
      </c>
      <c r="E10" s="136">
        <f>44+40+92+86</f>
        <v>262</v>
      </c>
      <c r="F10" s="135">
        <f>IF((E10/D10)&gt;100%, 100%, E10/D10)</f>
        <v>1</v>
      </c>
      <c r="G10" s="25" t="s">
        <v>147</v>
      </c>
      <c r="H10" s="104" t="s">
        <v>40</v>
      </c>
      <c r="I10" s="104" t="s">
        <v>172</v>
      </c>
      <c r="J10" s="106">
        <v>0</v>
      </c>
      <c r="K10" s="107">
        <v>1150000000</v>
      </c>
      <c r="L10" s="107">
        <v>1150000000</v>
      </c>
      <c r="M10" s="27">
        <v>0</v>
      </c>
      <c r="N10" s="80">
        <f>+M10/L10</f>
        <v>0</v>
      </c>
      <c r="O10" s="116">
        <v>1</v>
      </c>
      <c r="P10" s="66" t="s">
        <v>41</v>
      </c>
      <c r="Q10" s="139" t="s">
        <v>216</v>
      </c>
      <c r="R10" s="105" t="s">
        <v>313</v>
      </c>
    </row>
    <row r="11" spans="1:18" s="1" customFormat="1" ht="176.25" customHeight="1" x14ac:dyDescent="0.2">
      <c r="A11" s="18">
        <v>792</v>
      </c>
      <c r="B11" s="103" t="s">
        <v>119</v>
      </c>
      <c r="C11" s="16" t="s">
        <v>31</v>
      </c>
      <c r="D11" s="18">
        <v>28</v>
      </c>
      <c r="E11" s="136">
        <v>39</v>
      </c>
      <c r="F11" s="135">
        <f>IF((E11/D11)&gt;100%, 100%, E11/D11)</f>
        <v>1</v>
      </c>
      <c r="G11" s="25" t="s">
        <v>147</v>
      </c>
      <c r="H11" s="104" t="s">
        <v>56</v>
      </c>
      <c r="I11" s="104" t="s">
        <v>172</v>
      </c>
      <c r="J11" s="106">
        <v>0</v>
      </c>
      <c r="K11" s="107">
        <v>72000000000</v>
      </c>
      <c r="L11" s="107">
        <v>72000000000</v>
      </c>
      <c r="M11" s="27">
        <v>71796792988</v>
      </c>
      <c r="N11" s="150">
        <f>+M11/L11</f>
        <v>0.99717768038888888</v>
      </c>
      <c r="O11" s="115"/>
      <c r="P11" s="74" t="s">
        <v>32</v>
      </c>
      <c r="Q11" s="139" t="s">
        <v>169</v>
      </c>
      <c r="R11" s="109" t="s">
        <v>170</v>
      </c>
    </row>
    <row r="12" spans="1:18" s="1" customFormat="1" ht="178.5" customHeight="1" x14ac:dyDescent="0.2">
      <c r="A12" s="18">
        <v>796</v>
      </c>
      <c r="B12" s="103" t="s">
        <v>120</v>
      </c>
      <c r="C12" s="68" t="s">
        <v>121</v>
      </c>
      <c r="D12" s="18">
        <v>15</v>
      </c>
      <c r="E12" s="136">
        <v>14</v>
      </c>
      <c r="F12" s="135">
        <f t="shared" ref="F12:F14" si="0">+E12/D12</f>
        <v>0.93333333333333335</v>
      </c>
      <c r="G12" s="25" t="s">
        <v>58</v>
      </c>
      <c r="H12" s="104" t="s">
        <v>124</v>
      </c>
      <c r="I12" s="104" t="s">
        <v>172</v>
      </c>
      <c r="J12" s="295" t="s">
        <v>34</v>
      </c>
      <c r="K12" s="296"/>
      <c r="L12" s="297"/>
      <c r="M12" s="298" t="s">
        <v>27</v>
      </c>
      <c r="N12" s="299"/>
      <c r="O12" s="116">
        <v>1</v>
      </c>
      <c r="P12" s="74" t="s">
        <v>32</v>
      </c>
      <c r="Q12" s="114" t="s">
        <v>146</v>
      </c>
      <c r="R12" s="109" t="s">
        <v>314</v>
      </c>
    </row>
    <row r="13" spans="1:18" s="1" customFormat="1" ht="111" customHeight="1" x14ac:dyDescent="0.2">
      <c r="A13" s="18">
        <v>794</v>
      </c>
      <c r="B13" s="103" t="s">
        <v>54</v>
      </c>
      <c r="C13" s="37" t="s">
        <v>31</v>
      </c>
      <c r="D13" s="18">
        <v>12</v>
      </c>
      <c r="E13" s="136">
        <v>12</v>
      </c>
      <c r="F13" s="135">
        <f t="shared" si="0"/>
        <v>1</v>
      </c>
      <c r="G13" s="25" t="s">
        <v>58</v>
      </c>
      <c r="H13" s="104" t="s">
        <v>125</v>
      </c>
      <c r="I13" s="104" t="s">
        <v>172</v>
      </c>
      <c r="J13" s="106">
        <v>0</v>
      </c>
      <c r="K13" s="107">
        <v>4632855458</v>
      </c>
      <c r="L13" s="107">
        <v>4632855458</v>
      </c>
      <c r="M13" s="151">
        <v>4632855458</v>
      </c>
      <c r="N13" s="80">
        <f t="shared" ref="N13:N18" si="1">+M13/L13</f>
        <v>1</v>
      </c>
      <c r="O13" s="116">
        <v>1</v>
      </c>
      <c r="P13" s="66" t="s">
        <v>123</v>
      </c>
      <c r="Q13" s="141" t="s">
        <v>148</v>
      </c>
      <c r="R13" s="109" t="s">
        <v>171</v>
      </c>
    </row>
    <row r="14" spans="1:18" s="1" customFormat="1" ht="147.75" customHeight="1" x14ac:dyDescent="0.2">
      <c r="A14" s="18">
        <v>795</v>
      </c>
      <c r="B14" s="103" t="s">
        <v>55</v>
      </c>
      <c r="C14" s="37" t="s">
        <v>31</v>
      </c>
      <c r="D14" s="18">
        <v>12</v>
      </c>
      <c r="E14" s="142">
        <v>0</v>
      </c>
      <c r="F14" s="143">
        <f t="shared" si="0"/>
        <v>0</v>
      </c>
      <c r="G14" s="25" t="s">
        <v>58</v>
      </c>
      <c r="H14" s="104" t="s">
        <v>125</v>
      </c>
      <c r="I14" s="104" t="s">
        <v>172</v>
      </c>
      <c r="J14" s="106">
        <v>0</v>
      </c>
      <c r="K14" s="107">
        <v>4701574808</v>
      </c>
      <c r="L14" s="107">
        <v>4701574808</v>
      </c>
      <c r="M14" s="27">
        <v>0</v>
      </c>
      <c r="N14" s="80">
        <f t="shared" si="1"/>
        <v>0</v>
      </c>
      <c r="O14" s="116">
        <v>1</v>
      </c>
      <c r="P14" s="66" t="s">
        <v>123</v>
      </c>
      <c r="Q14" s="141" t="s">
        <v>149</v>
      </c>
      <c r="R14" s="109" t="s">
        <v>315</v>
      </c>
    </row>
    <row r="15" spans="1:18" ht="87" customHeight="1" x14ac:dyDescent="0.2">
      <c r="A15" s="294">
        <v>751</v>
      </c>
      <c r="B15" s="300" t="s">
        <v>46</v>
      </c>
      <c r="C15" s="288" t="s">
        <v>25</v>
      </c>
      <c r="D15" s="290">
        <v>17</v>
      </c>
      <c r="E15" s="234">
        <v>14</v>
      </c>
      <c r="F15" s="284">
        <f>+IF(SUM(E15:E16)&gt;SUM(D15:D16),100%,SUM(E15:E16)/SUM(D15:D16))</f>
        <v>0.82352941176470584</v>
      </c>
      <c r="G15" s="274">
        <v>42699</v>
      </c>
      <c r="H15" s="274">
        <v>42699</v>
      </c>
      <c r="I15" s="234" t="s">
        <v>172</v>
      </c>
      <c r="J15" s="292">
        <v>0</v>
      </c>
      <c r="K15" s="283">
        <v>1564000000</v>
      </c>
      <c r="L15" s="283">
        <v>1564000000</v>
      </c>
      <c r="M15" s="238">
        <v>1288000000</v>
      </c>
      <c r="N15" s="240">
        <f>IF(M15&gt;L15,100%,M15/L15)</f>
        <v>0.82352941176470584</v>
      </c>
      <c r="O15" s="280"/>
      <c r="P15" s="286" t="s">
        <v>32</v>
      </c>
      <c r="Q15" s="270" t="s">
        <v>185</v>
      </c>
      <c r="R15" s="272" t="s">
        <v>316</v>
      </c>
    </row>
    <row r="16" spans="1:18" ht="48.75" customHeight="1" x14ac:dyDescent="0.2">
      <c r="A16" s="294"/>
      <c r="B16" s="300"/>
      <c r="C16" s="289"/>
      <c r="D16" s="291"/>
      <c r="E16" s="235"/>
      <c r="F16" s="285"/>
      <c r="G16" s="235"/>
      <c r="H16" s="235"/>
      <c r="I16" s="235"/>
      <c r="J16" s="293"/>
      <c r="K16" s="283"/>
      <c r="L16" s="283"/>
      <c r="M16" s="239">
        <v>0</v>
      </c>
      <c r="N16" s="241" t="e">
        <f t="shared" si="1"/>
        <v>#DIV/0!</v>
      </c>
      <c r="O16" s="282"/>
      <c r="P16" s="286"/>
      <c r="Q16" s="271"/>
      <c r="R16" s="273"/>
    </row>
    <row r="17" spans="1:18" ht="186.75" customHeight="1" x14ac:dyDescent="0.2">
      <c r="A17" s="71">
        <v>752</v>
      </c>
      <c r="B17" s="69" t="s">
        <v>47</v>
      </c>
      <c r="C17" s="140" t="s">
        <v>126</v>
      </c>
      <c r="D17" s="68">
        <v>15</v>
      </c>
      <c r="E17" s="136">
        <v>2</v>
      </c>
      <c r="F17" s="135">
        <f>+E17/D17</f>
        <v>0.13333333333333333</v>
      </c>
      <c r="G17" s="75">
        <v>42699</v>
      </c>
      <c r="H17" s="75">
        <v>42699</v>
      </c>
      <c r="I17" s="110" t="s">
        <v>172</v>
      </c>
      <c r="J17" s="33">
        <v>0</v>
      </c>
      <c r="K17" s="33">
        <v>347949000</v>
      </c>
      <c r="L17" s="34">
        <f>+K17+J17</f>
        <v>347949000</v>
      </c>
      <c r="M17" s="27">
        <v>46393200</v>
      </c>
      <c r="N17" s="80">
        <f t="shared" si="1"/>
        <v>0.13333333333333333</v>
      </c>
      <c r="O17" s="115"/>
      <c r="P17" s="73" t="s">
        <v>32</v>
      </c>
      <c r="Q17" s="146" t="s">
        <v>185</v>
      </c>
      <c r="R17" s="196" t="s">
        <v>317</v>
      </c>
    </row>
    <row r="18" spans="1:18" ht="102.75" customHeight="1" x14ac:dyDescent="0.2">
      <c r="A18" s="294">
        <v>753</v>
      </c>
      <c r="B18" s="300" t="s">
        <v>48</v>
      </c>
      <c r="C18" s="37" t="s">
        <v>26</v>
      </c>
      <c r="D18" s="68">
        <v>4</v>
      </c>
      <c r="E18" s="45">
        <v>12</v>
      </c>
      <c r="F18" s="308">
        <f>+IF(SUM(E18:E20)&gt;SUM(D18:D20),100%,SUM(E18:E20)/SUM(D18:D20))</f>
        <v>1</v>
      </c>
      <c r="G18" s="274">
        <v>42699</v>
      </c>
      <c r="H18" s="274">
        <v>42699</v>
      </c>
      <c r="I18" s="276" t="s">
        <v>172</v>
      </c>
      <c r="J18" s="292">
        <v>0</v>
      </c>
      <c r="K18" s="283">
        <f>417528000+522000000+144000000+522000000+688000000</f>
        <v>2293528000</v>
      </c>
      <c r="L18" s="283">
        <f>+K18+J18</f>
        <v>2293528000</v>
      </c>
      <c r="M18" s="238">
        <v>0</v>
      </c>
      <c r="N18" s="240">
        <f t="shared" si="1"/>
        <v>0</v>
      </c>
      <c r="O18" s="280"/>
      <c r="P18" s="286" t="s">
        <v>32</v>
      </c>
      <c r="Q18" s="270" t="s">
        <v>185</v>
      </c>
      <c r="R18" s="272" t="s">
        <v>186</v>
      </c>
    </row>
    <row r="19" spans="1:18" ht="89.25" customHeight="1" x14ac:dyDescent="0.2">
      <c r="A19" s="294"/>
      <c r="B19" s="300"/>
      <c r="C19" s="37" t="s">
        <v>25</v>
      </c>
      <c r="D19" s="68">
        <f>4+2+1</f>
        <v>7</v>
      </c>
      <c r="E19" s="45">
        <f>9+58</f>
        <v>67</v>
      </c>
      <c r="F19" s="309"/>
      <c r="G19" s="275"/>
      <c r="H19" s="275"/>
      <c r="I19" s="277"/>
      <c r="J19" s="301"/>
      <c r="K19" s="283"/>
      <c r="L19" s="283"/>
      <c r="M19" s="306"/>
      <c r="N19" s="307"/>
      <c r="O19" s="281"/>
      <c r="P19" s="286"/>
      <c r="Q19" s="278"/>
      <c r="R19" s="279"/>
    </row>
    <row r="20" spans="1:18" ht="66.75" customHeight="1" x14ac:dyDescent="0.2">
      <c r="A20" s="294"/>
      <c r="B20" s="300"/>
      <c r="C20" s="64" t="s">
        <v>126</v>
      </c>
      <c r="D20" s="68">
        <v>18</v>
      </c>
      <c r="E20" s="45">
        <v>34</v>
      </c>
      <c r="F20" s="310"/>
      <c r="G20" s="235"/>
      <c r="H20" s="235"/>
      <c r="I20" s="235"/>
      <c r="J20" s="293"/>
      <c r="K20" s="283"/>
      <c r="L20" s="283"/>
      <c r="M20" s="239"/>
      <c r="N20" s="241"/>
      <c r="O20" s="282"/>
      <c r="P20" s="286"/>
      <c r="Q20" s="271"/>
      <c r="R20" s="273"/>
    </row>
    <row r="21" spans="1:18" ht="120" customHeight="1" x14ac:dyDescent="0.2">
      <c r="A21" s="294">
        <v>754</v>
      </c>
      <c r="B21" s="300" t="s">
        <v>49</v>
      </c>
      <c r="C21" s="37" t="s">
        <v>26</v>
      </c>
      <c r="D21" s="68">
        <v>8</v>
      </c>
      <c r="E21" s="18">
        <v>5</v>
      </c>
      <c r="F21" s="302">
        <f>+(E21+E22)/(D21+D22)</f>
        <v>1</v>
      </c>
      <c r="G21" s="274">
        <v>42699</v>
      </c>
      <c r="H21" s="274">
        <v>42699</v>
      </c>
      <c r="I21" s="276" t="s">
        <v>172</v>
      </c>
      <c r="J21" s="304">
        <v>0</v>
      </c>
      <c r="K21" s="304">
        <f>1104000000+169000000+510000000</f>
        <v>1783000000</v>
      </c>
      <c r="L21" s="305">
        <f>+K21+J21</f>
        <v>1783000000</v>
      </c>
      <c r="M21" s="238">
        <v>0</v>
      </c>
      <c r="N21" s="240">
        <f t="shared" ref="N21" si="2">+M21/L21</f>
        <v>0</v>
      </c>
      <c r="O21" s="268">
        <v>1</v>
      </c>
      <c r="P21" s="287" t="s">
        <v>32</v>
      </c>
      <c r="Q21" s="270" t="s">
        <v>185</v>
      </c>
      <c r="R21" s="272" t="s">
        <v>187</v>
      </c>
    </row>
    <row r="22" spans="1:18" ht="116.25" customHeight="1" x14ac:dyDescent="0.2">
      <c r="A22" s="294"/>
      <c r="B22" s="300"/>
      <c r="C22" s="37" t="s">
        <v>25</v>
      </c>
      <c r="D22" s="68">
        <v>13</v>
      </c>
      <c r="E22" s="18">
        <v>16</v>
      </c>
      <c r="F22" s="303"/>
      <c r="G22" s="235"/>
      <c r="H22" s="235"/>
      <c r="I22" s="235"/>
      <c r="J22" s="304"/>
      <c r="K22" s="304"/>
      <c r="L22" s="202"/>
      <c r="M22" s="239">
        <v>0</v>
      </c>
      <c r="N22" s="241" t="e">
        <f>+M22/L22</f>
        <v>#DIV/0!</v>
      </c>
      <c r="O22" s="269"/>
      <c r="P22" s="287"/>
      <c r="Q22" s="271"/>
      <c r="R22" s="273"/>
    </row>
    <row r="23" spans="1:18" ht="158.25" customHeight="1" x14ac:dyDescent="0.2">
      <c r="A23" s="46">
        <v>755</v>
      </c>
      <c r="B23" s="52" t="s">
        <v>50</v>
      </c>
      <c r="C23" s="37" t="s">
        <v>26</v>
      </c>
      <c r="D23" s="68">
        <v>5</v>
      </c>
      <c r="E23" s="137">
        <v>15</v>
      </c>
      <c r="F23" s="138">
        <f>IF(E23&gt;D23,100%,E23/D23)</f>
        <v>1</v>
      </c>
      <c r="G23" s="32">
        <v>42699</v>
      </c>
      <c r="H23" s="32">
        <v>42699</v>
      </c>
      <c r="I23" s="35" t="s">
        <v>172</v>
      </c>
      <c r="J23" s="59">
        <v>0</v>
      </c>
      <c r="K23" s="33">
        <f>1022592000+255648000</f>
        <v>1278240000</v>
      </c>
      <c r="L23" s="34">
        <f>+K23+J23</f>
        <v>1278240000</v>
      </c>
      <c r="M23" s="27">
        <v>0</v>
      </c>
      <c r="N23" s="80">
        <f>+M23/L23</f>
        <v>0</v>
      </c>
      <c r="O23" s="115"/>
      <c r="P23" s="50" t="s">
        <v>32</v>
      </c>
      <c r="Q23" s="61" t="s">
        <v>185</v>
      </c>
      <c r="R23" s="54" t="s">
        <v>188</v>
      </c>
    </row>
    <row r="24" spans="1:18" ht="15" customHeight="1" x14ac:dyDescent="0.2">
      <c r="R24" s="53"/>
    </row>
    <row r="25" spans="1:18" x14ac:dyDescent="0.2">
      <c r="R25" s="53"/>
    </row>
    <row r="26" spans="1:18" x14ac:dyDescent="0.2">
      <c r="R26" s="53"/>
    </row>
  </sheetData>
  <mergeCells count="73">
    <mergeCell ref="J12:L12"/>
    <mergeCell ref="M12:N12"/>
    <mergeCell ref="B15:B16"/>
    <mergeCell ref="B18:B20"/>
    <mergeCell ref="B21:B22"/>
    <mergeCell ref="L15:L16"/>
    <mergeCell ref="J18:J20"/>
    <mergeCell ref="K18:K20"/>
    <mergeCell ref="F21:F22"/>
    <mergeCell ref="G21:G22"/>
    <mergeCell ref="J21:J22"/>
    <mergeCell ref="K21:K22"/>
    <mergeCell ref="L21:L22"/>
    <mergeCell ref="M18:M20"/>
    <mergeCell ref="N18:N20"/>
    <mergeCell ref="F18:F20"/>
    <mergeCell ref="A15:A16"/>
    <mergeCell ref="A18:A20"/>
    <mergeCell ref="A21:A22"/>
    <mergeCell ref="D4:R4"/>
    <mergeCell ref="A1:C3"/>
    <mergeCell ref="D1:P3"/>
    <mergeCell ref="Q1:R1"/>
    <mergeCell ref="Q2:R2"/>
    <mergeCell ref="Q3:R3"/>
    <mergeCell ref="I7:I8"/>
    <mergeCell ref="R7:R8"/>
    <mergeCell ref="J7:L7"/>
    <mergeCell ref="M7:M8"/>
    <mergeCell ref="N7:N8"/>
    <mergeCell ref="O7:O8"/>
    <mergeCell ref="P7:P8"/>
    <mergeCell ref="Q7:Q8"/>
    <mergeCell ref="P18:P20"/>
    <mergeCell ref="P21:P22"/>
    <mergeCell ref="A6:R6"/>
    <mergeCell ref="A7:A8"/>
    <mergeCell ref="B7:B8"/>
    <mergeCell ref="C7:C8"/>
    <mergeCell ref="D7:D8"/>
    <mergeCell ref="E7:E8"/>
    <mergeCell ref="F7:F8"/>
    <mergeCell ref="G7:G8"/>
    <mergeCell ref="H7:H8"/>
    <mergeCell ref="C15:C16"/>
    <mergeCell ref="D15:D16"/>
    <mergeCell ref="J15:J16"/>
    <mergeCell ref="K15:K16"/>
    <mergeCell ref="Q15:Q16"/>
    <mergeCell ref="R15:R16"/>
    <mergeCell ref="E15:E16"/>
    <mergeCell ref="F15:F16"/>
    <mergeCell ref="G15:G16"/>
    <mergeCell ref="H15:H16"/>
    <mergeCell ref="I15:I16"/>
    <mergeCell ref="P15:P16"/>
    <mergeCell ref="M15:M16"/>
    <mergeCell ref="N15:N16"/>
    <mergeCell ref="O15:O16"/>
    <mergeCell ref="O21:O22"/>
    <mergeCell ref="Q21:Q22"/>
    <mergeCell ref="R21:R22"/>
    <mergeCell ref="G18:G20"/>
    <mergeCell ref="H18:H20"/>
    <mergeCell ref="I18:I20"/>
    <mergeCell ref="Q18:Q20"/>
    <mergeCell ref="R18:R20"/>
    <mergeCell ref="O18:O20"/>
    <mergeCell ref="H21:H22"/>
    <mergeCell ref="I21:I22"/>
    <mergeCell ref="L18:L20"/>
    <mergeCell ref="M21:M22"/>
    <mergeCell ref="N21:N22"/>
  </mergeCells>
  <printOptions horizontalCentered="1" verticalCentered="1"/>
  <pageMargins left="0.23622047244094491" right="0.23622047244094491" top="0.74803149606299213" bottom="0.74803149606299213" header="0.31496062992125984" footer="0.31496062992125984"/>
  <pageSetup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Portada</vt:lpstr>
      <vt:lpstr>CONVOCATORIAS FORMACION</vt:lpstr>
      <vt:lpstr>CONVOCATORIAS INVESTIGACION</vt:lpstr>
      <vt:lpstr>CONVOCATORIA INNOVACION</vt:lpstr>
      <vt:lpstr>CONVOCATORIA CULTURA</vt:lpstr>
      <vt:lpstr>CONVOCATORIAS INTERNACIONAL</vt:lpstr>
      <vt:lpstr>CONVOCATORIAS COLOMBIA BIO</vt:lpstr>
      <vt:lpstr>CONVOCATORIAS CONSTRUCCION DE P</vt:lpstr>
      <vt:lpstr>CONVOCATORIAS 2016-2017</vt:lpstr>
      <vt:lpstr>Hoja1</vt:lpstr>
      <vt:lpstr>'CONVOCATORIA CULTURA'!Área_de_impresión</vt:lpstr>
      <vt:lpstr>'CONVOCATORIA INNOVACION'!Área_de_impresión</vt:lpstr>
      <vt:lpstr>'CONVOCATORIAS 2016-2017'!Área_de_impresión</vt:lpstr>
      <vt:lpstr>'CONVOCATORIAS COLOMBIA BIO'!Área_de_impresión</vt:lpstr>
      <vt:lpstr>'CONVOCATORIAS CONSTRUCCION DE P'!Área_de_impresión</vt:lpstr>
      <vt:lpstr>'CONVOCATORIAS FORMACION'!Área_de_impresión</vt:lpstr>
      <vt:lpstr>'CONVOCATORIAS INTERNACIONAL'!Área_de_impresión</vt:lpstr>
      <vt:lpstr>'CONVOCATORIAS INVESTIGACION'!Área_de_impresión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Hector Eduardo Pinzon Lopez</cp:lastModifiedBy>
  <cp:lastPrinted>2017-04-11T22:58:08Z</cp:lastPrinted>
  <dcterms:created xsi:type="dcterms:W3CDTF">2016-06-27T17:24:56Z</dcterms:created>
  <dcterms:modified xsi:type="dcterms:W3CDTF">2018-11-02T21:32:07Z</dcterms:modified>
</cp:coreProperties>
</file>