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O:\Planeacion\2. PLANEACIÓN INSTITUCIONAL\"/>
    </mc:Choice>
  </mc:AlternateContent>
  <xr:revisionPtr revIDLastSave="0" documentId="10_ncr:100000_{B16156B5-1616-4EA7-91D7-B5DFEC54E706}" xr6:coauthVersionLast="31" xr6:coauthVersionMax="41" xr10:uidLastSave="{00000000-0000-0000-0000-000000000000}"/>
  <bookViews>
    <workbookView xWindow="-120" yWindow="-120" windowWidth="20730" windowHeight="11160" xr2:uid="{00000000-000D-0000-FFFF-FFFF00000000}"/>
  </bookViews>
  <sheets>
    <sheet name="Portada" sheetId="8" r:id="rId1"/>
    <sheet name="FORMACIÓN" sheetId="1" r:id="rId2"/>
    <sheet name="INVESTIGACION" sheetId="3" r:id="rId3"/>
    <sheet name="INNOVACION Y DES TEC" sheetId="4" r:id="rId4"/>
    <sheet name="MENTALIDAD Y CULTURA" sheetId="5" r:id="rId5"/>
    <sheet name="INTERNACIONALIZACION" sheetId="6" r:id="rId6"/>
    <sheet name="OTROS PERIODOS CIERRE 2019"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3" i="5" l="1"/>
  <c r="N13" i="5"/>
  <c r="G25" i="4"/>
  <c r="O19" i="4"/>
  <c r="N19" i="4"/>
  <c r="O16" i="1" l="1"/>
  <c r="N16" i="1"/>
  <c r="F16" i="1"/>
  <c r="F17" i="1"/>
  <c r="G16" i="1"/>
  <c r="O16" i="7" l="1"/>
  <c r="G16" i="7"/>
  <c r="F10" i="7" l="1"/>
  <c r="F9" i="7"/>
  <c r="G24" i="4" l="1"/>
  <c r="M9" i="4" l="1"/>
  <c r="N9" i="7" l="1"/>
  <c r="O15" i="1"/>
  <c r="N15" i="1"/>
  <c r="G13" i="5" l="1"/>
  <c r="O14" i="7"/>
  <c r="G13" i="7"/>
  <c r="M18" i="1"/>
  <c r="M21" i="1"/>
  <c r="M19" i="1"/>
  <c r="M20" i="1"/>
  <c r="G19" i="4" l="1"/>
  <c r="O11" i="1"/>
  <c r="O12" i="1"/>
  <c r="N12" i="1"/>
  <c r="N11" i="1"/>
  <c r="G11" i="1"/>
  <c r="O9" i="7" l="1"/>
  <c r="G9" i="7"/>
  <c r="G10" i="7"/>
  <c r="O10" i="7"/>
  <c r="N10" i="7"/>
  <c r="M22" i="4" l="1"/>
  <c r="G20" i="4"/>
  <c r="M20" i="4"/>
  <c r="N20" i="4" s="1"/>
  <c r="O20" i="4" s="1"/>
  <c r="M19" i="4"/>
  <c r="M12" i="4" l="1"/>
  <c r="O22" i="1" l="1"/>
  <c r="G22" i="1"/>
  <c r="G15" i="1"/>
  <c r="G14" i="1"/>
  <c r="O14" i="1"/>
  <c r="G13" i="1" l="1"/>
  <c r="G12" i="1"/>
  <c r="G14" i="7" l="1"/>
  <c r="G15" i="7" l="1"/>
  <c r="M15" i="5" l="1"/>
  <c r="M14" i="5"/>
  <c r="M13" i="5"/>
  <c r="M12" i="5"/>
  <c r="M11" i="5"/>
  <c r="M10" i="5"/>
  <c r="M9" i="5" l="1"/>
  <c r="M16" i="3" l="1"/>
  <c r="M15" i="3"/>
  <c r="K9" i="3" l="1"/>
  <c r="M15" i="7" l="1"/>
  <c r="O15" i="7" s="1"/>
  <c r="M14" i="7"/>
  <c r="M10" i="7"/>
  <c r="M9" i="7"/>
  <c r="M10" i="6"/>
  <c r="L9" i="6"/>
  <c r="M9" i="6" s="1"/>
  <c r="E9" i="6"/>
  <c r="M31" i="4"/>
  <c r="M21" i="4"/>
  <c r="M18" i="4"/>
  <c r="M17" i="4"/>
  <c r="M16" i="4"/>
  <c r="M14" i="4"/>
  <c r="M13" i="4"/>
  <c r="M11" i="4"/>
  <c r="M14" i="3"/>
  <c r="M13" i="3"/>
  <c r="M12" i="3"/>
  <c r="M11" i="3"/>
  <c r="M10" i="3"/>
  <c r="M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Eduardo Pinzon Lopez</author>
  </authors>
  <commentList>
    <comment ref="L11" authorId="0" shapeId="0" xr:uid="{A89ED0D3-846E-4813-9D21-5453085333CA}">
      <text>
        <r>
          <rPr>
            <b/>
            <sz val="9"/>
            <color indexed="81"/>
            <rFont val="Tahoma"/>
            <family val="2"/>
          </rPr>
          <t>OAP:</t>
        </r>
        <r>
          <rPr>
            <sz val="9"/>
            <color indexed="81"/>
            <rFont val="Tahoma"/>
            <family val="2"/>
          </rPr>
          <t xml:space="preserve">
2000 millones de British 
y 500 se esperan de rendimientos financieros</t>
        </r>
      </text>
    </comment>
  </commentList>
</comments>
</file>

<file path=xl/sharedStrings.xml><?xml version="1.0" encoding="utf-8"?>
<sst xmlns="http://schemas.openxmlformats.org/spreadsheetml/2006/main" count="679" uniqueCount="298">
  <si>
    <t>No</t>
  </si>
  <si>
    <t>NOMBRE DE LA CONVOCATORIA</t>
  </si>
  <si>
    <t>INDICADOR</t>
  </si>
  <si>
    <t>META</t>
  </si>
  <si>
    <t>AVANCE DE META</t>
  </si>
  <si>
    <t>% CUMPLIMIENTO DE LA META</t>
  </si>
  <si>
    <t>FECHA DE APERTURA REAL</t>
  </si>
  <si>
    <t>TOTAL RECURSOS FINANCIEROS</t>
  </si>
  <si>
    <t>RECURSOS FINANCIEROS ASIGNADOS</t>
  </si>
  <si>
    <t>% 
ASIGNACIÓN 
DE RECURSOS</t>
  </si>
  <si>
    <t>No de adendas</t>
  </si>
  <si>
    <t>ÁREA RESPONSABLE</t>
  </si>
  <si>
    <t>COLCIENCIAS</t>
  </si>
  <si>
    <t>OTRAS FUENTES</t>
  </si>
  <si>
    <t>TOTAL</t>
  </si>
  <si>
    <t>Dependencia responsable</t>
  </si>
  <si>
    <t xml:space="preserve">MATRIZ DE SEGUIMIENTO PLAN DE CONVOCATORIAS </t>
  </si>
  <si>
    <t>Comentarios de la OAP</t>
  </si>
  <si>
    <t>Resumen de la gestión reportada en GINA</t>
  </si>
  <si>
    <r>
      <rPr>
        <b/>
        <sz val="11"/>
        <color theme="1"/>
        <rFont val="Arial"/>
        <family val="2"/>
      </rPr>
      <t xml:space="preserve">CÓDIGO: </t>
    </r>
    <r>
      <rPr>
        <sz val="11"/>
        <color theme="1"/>
        <rFont val="Arial"/>
        <family val="2"/>
      </rPr>
      <t>G101PR01F24</t>
    </r>
  </si>
  <si>
    <t>FECHA DE APERTURA PLANEADA</t>
  </si>
  <si>
    <t>INSTRUMENTO</t>
  </si>
  <si>
    <t>PLAN DE CONVOCATORIAS 2019</t>
  </si>
  <si>
    <t>PERIODO: I - SEMESTRE - 2019</t>
  </si>
  <si>
    <t xml:space="preserve">FORMACIÓN DE ALTO NIVEL </t>
  </si>
  <si>
    <t>Convocatoria Doctorados COLCIENCIAS</t>
  </si>
  <si>
    <t>Programa de Estancias Postdoctorales beneficiarios COLCIENCIAS</t>
  </si>
  <si>
    <t>Convocatoria Doctorados COLCIENCIAS CON FULBRIGHT (4)</t>
  </si>
  <si>
    <t>Programa Crédito Beca Colfuturo (3)</t>
  </si>
  <si>
    <t>Formación Recurso Humano a Nivel de Doctorados y Maestrías</t>
  </si>
  <si>
    <t>Becas, créditos beca para la formación de doctores apoyadas por Colciencias y aliados</t>
  </si>
  <si>
    <t>Apoyos a propuestas de estancias postdoctorales otorgadas</t>
  </si>
  <si>
    <t>Becas, créditos beca para la formación de maestría apoyadas por Colciencias y aliados</t>
  </si>
  <si>
    <t>primer trimestre 2019</t>
  </si>
  <si>
    <t>febrero de 2019</t>
  </si>
  <si>
    <t>enero de 2019</t>
  </si>
  <si>
    <t>segundo trimestre 2019</t>
  </si>
  <si>
    <t>25 de febrero de 2019</t>
  </si>
  <si>
    <t>Abierta</t>
  </si>
  <si>
    <t>08 de enero de 2019</t>
  </si>
  <si>
    <t>Dirección de Fomento a la Investigación</t>
  </si>
  <si>
    <t>NA</t>
  </si>
  <si>
    <t>N.A.</t>
  </si>
  <si>
    <t>INVESTIGACIÓN</t>
  </si>
  <si>
    <t>Conectando conocimiento 2019</t>
  </si>
  <si>
    <t xml:space="preserve">Creación de pactos para incentivar el Desarrollo Tecnológico y la Innovación en el área de Salud  </t>
  </si>
  <si>
    <t xml:space="preserve">Convocatoria de proyectos de I+D+i para el fortalecimiento del planeamiento minero- energético </t>
  </si>
  <si>
    <t>Convocatoria para adelantar nueva fase de  ejecución de proyectos I+D+i  en recobro mejorado de hidrocarburos</t>
  </si>
  <si>
    <t>Apoyo Proyectos de I+D+i (Investigación)</t>
  </si>
  <si>
    <t>Proyectos financiados</t>
  </si>
  <si>
    <t>INNOVACIÓN Y DESARROLLO TECNOLÓGICO</t>
  </si>
  <si>
    <t>Expediciones Científicas Nacionales y Fortalecimiento de Colecciones Biológicas</t>
  </si>
  <si>
    <t>Bioproductos Colombia BIO</t>
  </si>
  <si>
    <t xml:space="preserve">Alianzas por la Innovación como un beneficio de la estrategia de Pactos por la Innovación </t>
  </si>
  <si>
    <t>Sistemas de Innovación Empresarial  
Beneficio Pactos por la Innovación</t>
  </si>
  <si>
    <t>Convocatoria para el fortalecimiento a empresas de base científica, tecnológica e innovación</t>
  </si>
  <si>
    <t xml:space="preserve">Selección de empresas beneficiarias - Sistemas de Innovación Empresarial - Risaralda
Proyecto oferta Colciencias </t>
  </si>
  <si>
    <t xml:space="preserve">Selección de empresas beneficiarias - Sistemas de Innovación Empresarial - Caldas
Proyecto oferta Colciencias </t>
  </si>
  <si>
    <t>Convocatoria para el registro de proyectos que aspiran a obtener beneficios tributarios por inversión en CTeI (ventanilla abierta)</t>
  </si>
  <si>
    <t>Convocatoria para el registro de proyectos que aspiran a obtener beneficios tributarios por inversión en CTeI 2019</t>
  </si>
  <si>
    <t>Convocatoria para el registro de propuestas que accederán a los beneficios tributarios de Ingresos No Constitutivos de Renta y Exención del IVA (ventanilla abierta)</t>
  </si>
  <si>
    <t>Convocatoria Nacional para el apoyo a la presentacion de patentes via nacional y via PCT y apoyo a la gestión de la propiedad intelectual.</t>
  </si>
  <si>
    <t>Expediciones Científicas Nacionales</t>
  </si>
  <si>
    <t>Alianzas por la Innovación</t>
  </si>
  <si>
    <t>Sistemas de Innovación Empresarial</t>
  </si>
  <si>
    <t>Spin Off - Emprendimiento de base tecnológica</t>
  </si>
  <si>
    <t>Beneficios Tributarios en CTeI</t>
  </si>
  <si>
    <t>Apoyo Presentación Solicitudes de Patentes y a la Gestión de la Propiedad Intelectual</t>
  </si>
  <si>
    <t>Número de Expediciones realizadas</t>
  </si>
  <si>
    <t>Registros Biológicos</t>
  </si>
  <si>
    <t>Proyectos financiados con resultados de Bioproductos registrados.</t>
  </si>
  <si>
    <t>Empresas con capacidades en gestión de innovación</t>
  </si>
  <si>
    <t>Acuerdos de transferencia de tecnología y/o conocimiento</t>
  </si>
  <si>
    <t>Empresas de base científica, tecnológica e innovación apoyadas en sus procesos de creación y fortalecimiento.</t>
  </si>
  <si>
    <t>Porcentaje de asignación del cupo de
inversión para deducción y descuento tributario</t>
  </si>
  <si>
    <t>Proyectos y programas de CTeI</t>
  </si>
  <si>
    <t>Número de solicitudes de patentes presentadas ante la oficina nacional colombiana, apoyadas por Colciencias para la redacción, alistamiento y presentación de solicitudes.</t>
  </si>
  <si>
    <t>Número de solicitudes de patentes presentadas a través del sistema PCT, apoyadas por Colciencias, para la redacción y/o adecuación, alistamiento y presentación de solicitudes de patentes.</t>
  </si>
  <si>
    <t>Se espera tener un nuevo proceso de convocatoria al 2do semestre de 2019</t>
  </si>
  <si>
    <t>MENTALIDAD Y CULTURA</t>
  </si>
  <si>
    <t>Ideas para el Cambio</t>
  </si>
  <si>
    <t>Jóvenes Investigadores e Innovadores Huila</t>
  </si>
  <si>
    <t>Nexo Global Huila</t>
  </si>
  <si>
    <t xml:space="preserve">Nexo Global en Industrias Creativas y Culturales </t>
  </si>
  <si>
    <t>Jóvenes Investigadores e Innovadores</t>
  </si>
  <si>
    <t>Jóvenes investigadores e innovadores apoyados por Colciencias y aliados</t>
  </si>
  <si>
    <t>Comunidades y/o grupos de interés que se fortalecen a través de procesos de Apropiación Social de Conocimiento y cultura científica</t>
  </si>
  <si>
    <t>febrero 2019</t>
  </si>
  <si>
    <t>19 de febrero de 2019</t>
  </si>
  <si>
    <t xml:space="preserve">Convocatoria de Movilidad Académica con Europa
Primer Semestre:
Capítulo 1: ECOS-Nord (Francia)
Segundo Semestre  
Capítulo 2: DAAD (Alemania)
Capítulo 3: BMBF (Alemania-Regiones) </t>
  </si>
  <si>
    <t>Intercambio y Movilidad de Investigadores</t>
  </si>
  <si>
    <t>Proyectos de investigación de CTeI fortalecidos mediante el apoyo a la movilidad académica</t>
  </si>
  <si>
    <t>Internacionalización</t>
  </si>
  <si>
    <t>Convocatoria Programa STIC &amp; MATH AmSud 2018</t>
  </si>
  <si>
    <t xml:space="preserve">marzo de 2019
agosto de 2019
</t>
  </si>
  <si>
    <t>diciembre de 2018</t>
  </si>
  <si>
    <t>CONVOCATORIAS DEL PLAN 2018 con fechas de cierre en 2019</t>
  </si>
  <si>
    <t>Formación de capital humano de alto nivel para las regiones-Cauca</t>
  </si>
  <si>
    <t xml:space="preserve">Formación de capital humano de alto nivel para las regiones-Cesar 
</t>
  </si>
  <si>
    <t>Convocatoria nacional para el reconocimiento y medición de grupos de investigación, desarrollo tecnológico o de innovación y para el reconocimiento de investigadores del Sistema Nacional de Ciencia, Tecnología e Innovación – SNCTeI 2018</t>
  </si>
  <si>
    <t>Convocatoria para indexación de revistas científicas colombianas especializadas – Publindex 2018</t>
  </si>
  <si>
    <t>Innovar tiene su crédito - línea de financiación de I+D+i , segunda convocatoria.</t>
  </si>
  <si>
    <t>Segunda convocatoria para apoyar la internacionalización de patentes colombianas vía PCT</t>
  </si>
  <si>
    <t>Programa de Ciencia Tecnología para la paz en comunidades sostenibles en conjunto con el PNUD.</t>
  </si>
  <si>
    <t>Becas para la formación de maestría docentes de Establecimientos Educativos Oficiales del Cauca</t>
  </si>
  <si>
    <t>Becas para la formación de maestría en el departamento del Cesar</t>
  </si>
  <si>
    <t>Grupos de Investigación reconocidos</t>
  </si>
  <si>
    <t>Investigadores reconocidos</t>
  </si>
  <si>
    <t>Revistas científicas colombianas indexadas</t>
  </si>
  <si>
    <t xml:space="preserve">Empresas apoyadas procesos de innovación </t>
  </si>
  <si>
    <t>Registros de solicitudes de patente por residentes en oficina nacional y PCT</t>
  </si>
  <si>
    <t>Soluciones Apropiadas en comunidades.</t>
  </si>
  <si>
    <t>Dirección de Desarrollo Tecnológico e Innovación</t>
  </si>
  <si>
    <t>Subdirección General</t>
  </si>
  <si>
    <t>Formación y vinculación de Capital Humano de Alto Nivel</t>
  </si>
  <si>
    <t>Modelo de medición de grupos de investigación, desarrollo tecnológico o de innovación y de reconocimiento de investigadores del sistema nacional de ciencia, tecnología e innovación</t>
  </si>
  <si>
    <t>Modelo de Clasificación Revistas Científicas Especializadas - PUBLINDEX</t>
  </si>
  <si>
    <t>Apoyo a proyectos I+D+i que promuevan beneficios sociales y económicos</t>
  </si>
  <si>
    <t>Programa de Propiedad Intelectual</t>
  </si>
  <si>
    <t>Ideas para el cambio</t>
  </si>
  <si>
    <t>08 de octubre de 2018</t>
  </si>
  <si>
    <t>02 de noviembre de 2018</t>
  </si>
  <si>
    <t>Evaluación</t>
  </si>
  <si>
    <t>INTERNACIONALIZACION</t>
  </si>
  <si>
    <t>31 de octubre de 2018</t>
  </si>
  <si>
    <t>23 de julio de 2018</t>
  </si>
  <si>
    <r>
      <rPr>
        <b/>
        <sz val="11"/>
        <color theme="1"/>
        <rFont val="Arial"/>
        <family val="2"/>
      </rPr>
      <t>FECHA:</t>
    </r>
    <r>
      <rPr>
        <sz val="11"/>
        <color theme="1"/>
        <rFont val="Arial"/>
        <family val="2"/>
      </rPr>
      <t xml:space="preserve"> 2019-02-7</t>
    </r>
  </si>
  <si>
    <r>
      <rPr>
        <b/>
        <sz val="11"/>
        <color theme="1"/>
        <rFont val="Arial"/>
        <family val="2"/>
      </rPr>
      <t>VERSIÓN:</t>
    </r>
    <r>
      <rPr>
        <sz val="11"/>
        <color theme="1"/>
        <rFont val="Arial"/>
        <family val="2"/>
      </rPr>
      <t xml:space="preserve"> 01</t>
    </r>
  </si>
  <si>
    <t xml:space="preserve">Durante el primer trimestre se dio apertura a la convocatoria. </t>
  </si>
  <si>
    <t xml:space="preserve">En el trimestre se dio apertura a la convocatoria. </t>
  </si>
  <si>
    <t>El día 29 de marzo de 2019 se realizó la publicación de la Convocatoria para la Formación de Capital Humano de Alto Nivel para el Departamento del Huila en el portal web de COLCIENCIAS. En dicha publicación se incluyó la resolución No. 0353 de 2019 junto a los términos de referencia y anexos que hacen parte de esta convocatoria.
De esta manera, se da apertura a esta convocatoria pública en la cual se ofertan 25 créditos educativos condonables (10 cupos para maestría nacional, 5 cupos para maestría exterior, 5 cupos para doctorado nacional y 5 cupos de doctorado exterior) y por un monto de $5.439.500.000.</t>
  </si>
  <si>
    <t>Formación de Capital Humano de Alto Nivel para el Departamento de Huila.</t>
  </si>
  <si>
    <t xml:space="preserve">Formación de Capital Humano de Alto Nivel para las Regiones - Docentes de Establecimientos Educativos Oficiales de Boyacá. </t>
  </si>
  <si>
    <t>Formación de Capital Humano de Alto Nivel para las Regiones - Docentes de Establecimientos Educativos Oficiales de Bolívar.</t>
  </si>
  <si>
    <t>Formación de Capital Humano de Alto Nivel para las Regiones - Docentes de Establecimientos Educativos Oficiales de La Guajira</t>
  </si>
  <si>
    <t>Becas, créditos beca para la formación de docentes en maestría apoyadas por Colciencias y aliados</t>
  </si>
  <si>
    <t>27 de febrero de 2019</t>
  </si>
  <si>
    <t>29 de marzo de 2019</t>
  </si>
  <si>
    <t>*Se retira del plan de convocatorias la convocatoria: Convocatoria para el cierre de brechas tecnológicas del sector agropecuario a través del fortalecimiento de capacidades I+D+i en el departamento de Boyacá.</t>
  </si>
  <si>
    <t>Convocatoria Pactos para la Generación de Nuevo Conocimiento a Través de Proyectos de Investigación Científica en  Ciencias Médicas y de la  Salud.</t>
  </si>
  <si>
    <t>Publicación y apertura de los términos de referencia de la convocatoria Pactos para la Generación de Nuevo Conocimiento a Través de Proyectos de Investigación Científica en Ciencias Médicas y de la Salud, en cumplimiento del Plan Anual de Convocatorias 2019</t>
  </si>
  <si>
    <t>Publicación y apertura del la convocatoria Creación de pactos para incentivar el Desarrollo Tecnológico y la Innovación en el área de Ciencias Médicas y de la Salud, en cumplimiento del Plan de Convocatorias Anual. (Resolución 0355-2019)</t>
  </si>
  <si>
    <t>Convocatoria para presentar programas de investigación en temáticas priorizadas en Ciencias Médicas y de la Salud.</t>
  </si>
  <si>
    <t>29 de abril de 2019</t>
  </si>
  <si>
    <t>Publicación y apertura de la Convocatoria para presentar programas de investigación en temáticas priorizadas en Ciencias Médicas y de la Salud 1er trimestre, en cumplimiento del Plan Anual de Convocatorias</t>
  </si>
  <si>
    <t>segundo semestre 2019</t>
  </si>
  <si>
    <t>Convocatoria para financiar proyectos de CTeI en salud y consolidar las capacidades técnicas y científicas de institutos públicos de I+D y Centros autónomos de investigación con reconocimiento vigente por Colciencias</t>
  </si>
  <si>
    <t xml:space="preserve">No se tiene reporte de avance de la convocatoria. </t>
  </si>
  <si>
    <t>28 de marzo de 2019</t>
  </si>
  <si>
    <t xml:space="preserve"> $- </t>
  </si>
  <si>
    <t xml:space="preserve">En el 2018 fue aprobado por el OCAD el proyecto de  “Implementación del Proyecto de Jóvenes Investigadores e Innovadores en El Departamento del Huila”   y una vez se notificó el cumplimiento de requisitos por parte de la Secretaría Técnica del Fondo de Ciencia Tecnología Innovación, se dio inicio en el mes de diciembre de 2018 a la solicitud de elaboración de convenio. </t>
  </si>
  <si>
    <t>En el 2018 fue aprobado por el OCAD el proyecto “Implementación del programa Nexo Global para despertar el espíritu investigativo y científico de jóvenes a través de pasantías internacionales de investigación que les permita insertarse en redes de conocimiento – Departamento del Huila”. Este proyecto será operado por Colciencias por lo que al finalizar el año 2018 se adelantaron los trámites del convenio para la suscripción y legalización. Este fue suscrito en el mes de febrero.</t>
  </si>
  <si>
    <t>Desde el 2018 se venía trabajando en la consolidación de un convenio con Partners of the Americas Foundation para la implementación de la convocatoria Nexo Global con enfoque en Industrias Creativas. Esta alianza fue formalizada mediante convenio No 149 de 2019 y contó con aportes del Departamento de Estado de los Estados Unidos por valor de US$200.000 y COP$1.000.000.000 por parte de Colciencias.
El 19 de febrero se llevó a cabo el lanzamiento de la convocatoria en un evento organizado por la Embajada de EEUU y Colciencias que se realizó en la residencia del Embajador Kevin Whitaker. A éste asistieron representantes de distintas Instituciones de Educación Superior, SENA, Embajada de los Estados Unidos, Colciencias, entre otros. Los términos de referencia fueron publicados en la página de 100kStrong in the Americas y desde Colciencias se incluyó el link correspondiente en la sección de convocatorias de Colciencias. Se tiene previsto que ésta cerrará el 15 de mayo.</t>
  </si>
  <si>
    <t>Convocatoria conectando conocimiento 2019 Jóvenes Investigadores e Innovadores.</t>
  </si>
  <si>
    <t>Convocatoria Innovación 2019 Jóvenes Investigadores e Innovadores</t>
  </si>
  <si>
    <t>Pendiente concertación con DDTI</t>
  </si>
  <si>
    <t>04 de marzo de 2019</t>
  </si>
  <si>
    <t>Uno de los temas que quedaron como compromiso de la reunión bilateral con Chile fue integrar el tema de Economía Naranja/Industrias Creativas en la agenda nacional de investigación de ambos países. A su vez, se socializó la apuesta de Colciencias con el CDTI de España enfocados en temas de innovación.</t>
  </si>
  <si>
    <t>21 de diciembre de 2018</t>
  </si>
  <si>
    <t>Sin reporte en GINA</t>
  </si>
  <si>
    <t>La convocatoria cerró el 14 de marzo de 2019, entregará resultados preliminares el 04 de junio de 2019 y resultados definitivos el 08 de agosto de 2019. 
Tiene una adenda en 2019, en donde se ajusta el numeral 10 procedimiento de evaluación y el numeral 12 cronograma, el ajuste se da por una justificación de actualización más periodíca con las revistas entendiendo las condiciones cambiantes de las mismas. Esta adenda fue aprobada en el comité de subdirección del 22 de enero de 2019.</t>
  </si>
  <si>
    <t>Banco Definitivo</t>
  </si>
  <si>
    <r>
      <t xml:space="preserve">La convocatoria tuvo cierre el </t>
    </r>
    <r>
      <rPr>
        <b/>
        <sz val="12"/>
        <color theme="1"/>
        <rFont val="Arial"/>
        <family val="2"/>
      </rPr>
      <t>10 de enero de 2019</t>
    </r>
    <r>
      <rPr>
        <sz val="12"/>
        <color theme="1"/>
        <rFont val="Arial"/>
        <family val="2"/>
      </rPr>
      <t xml:space="preserve">, presentará resultados preliinares el 08 de abril de 2019 y tendrá resultados definitivos el 30 de abril de 2019. </t>
    </r>
  </si>
  <si>
    <t xml:space="preserve">La convocatoria tuvo cierre el 25 de enero de 2019, presentó resultados preliminares el 08 de marzo de 2019 y tendra resultados definitivos el 05 de abril de 2019. En el banco defintivo se tiene como resultado 27 propuestas. </t>
  </si>
  <si>
    <t xml:space="preserve">Banco de financiables. </t>
  </si>
  <si>
    <t>Banco defintivo</t>
  </si>
  <si>
    <t xml:space="preserve">Se da apertura de la convocatoria  con un tercero, en el link: http://www.100kstrongamericas.org/wp-content/uploads/2019/02/TDR%20Convocatoria%20100K-NexoGlobal_ICC.pdf, el 19 de febrero, con fecha de cierre el 31 de mayo. Aun cuando no se comunica adenda se extendió el plazo de presentación de propuestas del 15 de mayo al 31 de mayo de 2019, este cambio se da en beneficio de la comunidad a quien esta dirigida la convocatoria. </t>
  </si>
  <si>
    <t>tercer trimestre 2019</t>
  </si>
  <si>
    <t>27 de mayo de 2019</t>
  </si>
  <si>
    <t>Durante el primer trimestre de 2019 se trabajó dio apertura a la convocatoria en el segundo trimestre. Se tiene en el mismo planeada la publicación del banco preliminar de elegibles en la fase 1.</t>
  </si>
  <si>
    <t>SE realiza el cierre de la convocatoria el 22 de mayo y la evaluación entre junio y julio de  2019.</t>
  </si>
  <si>
    <t>Banco de elegibles</t>
  </si>
  <si>
    <t>Se realiza la publicación de resultados en la página de Colfuturo</t>
  </si>
  <si>
    <t xml:space="preserve">Se da apertura de la convocatoria a partir del 08 de enero de 2019 y con cierre el 28 de febrero de 2019, entrega de resultados el 14 de mayo de 2019 en el siguiente link: https://www.colfuturo.org/convocatoria Se logra la meta y se supera al tener 150 candidatos a estudios de doctorado y 1218 candidatos a estudios de maestría, con 28 países de destino y 44 regiones diferentes de origen. </t>
  </si>
  <si>
    <t xml:space="preserve">Se da la apertura de la convocatoria el 27 de febrero de 2019. Se realizan dos recomendaciones al respecto del cronograma de la convocatoria sobre las fechas, especialmente del cierre de las mismas. Correo del 05 de marzo de 2019.
Se publica el banco de financiables el 25 de junio de 2019 </t>
  </si>
  <si>
    <t>La convocatoria tuvo apertura el viernes 29 de marzo. Como recomendación se tiene la fecha de cierre que esta muy próxima sobre la semana santa como semana de receso académico (22 de abril de 2019). Se da cumplimiento a la meta de acuerdo con el banco de financiables publicado el 25 de junio, se envía correo electrónico acerca de como se lograrón tener más recursos para la financiación.</t>
  </si>
  <si>
    <t>27 de junio de 2019</t>
  </si>
  <si>
    <t>07 de junio de 2019</t>
  </si>
  <si>
    <t>La convocatoria dará cierre el 06 de agosto a las 12 del medio día</t>
  </si>
  <si>
    <t>La convocatoria dio cierre el 31 de julio.</t>
  </si>
  <si>
    <t>Durante el periodo revisión y ajuste del 19 al 28 de junio de 2019, se obtiene que de las 18 propuestas registradas 15 cumplieron requisitos, dos de las rechazadas no cumplieron con el requisito No.1 -Dirigido a: y la otra no cumplieron con el requisito 3 - carta de aval y requisito 5 aval ético</t>
  </si>
  <si>
    <t>Convocatoria para el cierre de brechas tecnológicas del sector agropecuario a través del fortalecimiento de capacidades I+D+i en el departamento de Boyacá.</t>
  </si>
  <si>
    <t>cuarto trimestre 2019</t>
  </si>
  <si>
    <t>17 de junio de 2019</t>
  </si>
  <si>
    <t xml:space="preserve">La convocatoria tiene fecha de apertura en el tercer trimestre del año, esta en proceso de gestión para apertura. </t>
  </si>
  <si>
    <t xml:space="preserve">La convocatoria se abrira en el mes agosto ya se tiene aprobación del comité de dirección técnica. </t>
  </si>
  <si>
    <t>Línea de fomento a la innovación y desarrollo tecnológico en las empresas</t>
  </si>
  <si>
    <t xml:space="preserve">Se dio apertura al 25 de junio </t>
  </si>
  <si>
    <t xml:space="preserve">Selección de entidades expertas - Sistemas de Innovación Empresarial - Risaralda
Proyecto oferta Colciencias </t>
  </si>
  <si>
    <t xml:space="preserve">Selección de entidades expertas - Sistemas de Innovación Empresarial - Caldas Proyecto oferta Colciencias </t>
  </si>
  <si>
    <t>25 de junio de 2019</t>
  </si>
  <si>
    <t>01 de abril de 2019</t>
  </si>
  <si>
    <t xml:space="preserve">Selección de empresas beneficiarias - Sistemas de Innovación Empresarial - Cundinamarca
Proyecto oferta Colciencias </t>
  </si>
  <si>
    <t>22 de marzo de 2019</t>
  </si>
  <si>
    <t>banco definitivo</t>
  </si>
  <si>
    <t>Publicación del banco de financiables el 29 de mayo</t>
  </si>
  <si>
    <t xml:space="preserve">Se tiene informción de la web del banco de elegibles al 29 de mayo de 2019 con el cual se cumple la meta. </t>
  </si>
  <si>
    <t>Abierta desde vigencias anteriores. 
(Cierra el 31 de Enero de 2019)</t>
  </si>
  <si>
    <t>Se da apertura a la convocatoria en una nueva versión de TdR. Cerró el 15 de julio de 2019</t>
  </si>
  <si>
    <t>Durante el primer corte de 2019 de la convocatoria 786 se presentaron 6 proyectos, de los cuales 4 fueron aprobados para acceder a beneficios tributarios. El monto total aprobado por el CNBT durante la reunion del dia 22 de febrero de 2019 fue de $12.234.149.572. Las propuestas negadas presentaron un valor de inversiones de $ 733.041.847.
El cupo otorgado hasta la fecha es de $12.234.149.572. Se realizo la evaluación de los proyectos presentados en la convocatoria 786 en los cortes 4 y 5. Adicionalmente, se realizo la evaluación de los informes de avance plurianuales con cupo para 2019, dando un total de asignación de $201.774.352.821</t>
  </si>
  <si>
    <t>Convocatoria para el registro de proyectos que aspiran a obtener beneficios tributarios por inversión en CTeI 2020</t>
  </si>
  <si>
    <t>Convocatoria para el registro de proyectos de Empresas Altamente Innovadoras que aspiran a obtener beneficios tributarios por inversión en CTeI 2020</t>
  </si>
  <si>
    <t>Convocatoria para el registro de propuestas que accederán a la exención del IVA (ventanilla abierta).</t>
  </si>
  <si>
    <t>Convocatoria para el registro de propuestas que accederán a los Ingresos No Constitutivos de Renta año 2019</t>
  </si>
  <si>
    <t>19 de julio de 2019</t>
  </si>
  <si>
    <t>Abierta desde la vigencia 2017</t>
  </si>
  <si>
    <t>Por abrir</t>
  </si>
  <si>
    <t xml:space="preserve">Conforme a lo reportado en el mes de junio, durante ese mes, se adelantaron las acciones necesarias para finalizar la construcción de los términos de refencia de la nueva convocatoria de la Estrategia Nacional de Propiedad Intelectual para el año 2019. 
Adelantando el proceso interno que el procedimiento de apertura y cierre de convocatorias indica, como: i) memorandos de solicitud de conceptos a las àreas de apoyo sobre los términos de referencia, ii) preparación de los ajustes solicitados por las àreas de apoyo, ii) presentación ante el comité técnico de la DDTI, y iv) preparación de la presentación ante el comité de subdirección.
 </t>
  </si>
  <si>
    <t>Segundo semestre 2019</t>
  </si>
  <si>
    <t xml:space="preserve">Abierta </t>
  </si>
  <si>
    <t>02 de julio de 2019</t>
  </si>
  <si>
    <t>Se dio apertura el 02 de julio de 2019, cierre 30 de junio 2020</t>
  </si>
  <si>
    <t>Este es un servicio permanente en donde el resultado se muestra en la página web de Colciencias</t>
  </si>
  <si>
    <t>Convocatoria para el fortalecimiento de proyectos de investigación de CTeI en ciencias médicas y de la salud con talento joven e impacto regional</t>
  </si>
  <si>
    <t>20 de junio de 2019</t>
  </si>
  <si>
    <t>agosto 2019</t>
  </si>
  <si>
    <t>26 de julio de 2019</t>
  </si>
  <si>
    <t>15 de julio de 2019</t>
  </si>
  <si>
    <t>Por Abrir</t>
  </si>
  <si>
    <t xml:space="preserve">La convocatoria en su segundo corte tuvo cierre el 14 de enero de 2019, publicó banco preliminar de elegibles el 01 de marzo de 2019 y finalmente entregará resultados el 22 de marzo de 2019. Se logra 86 elegibles del banco preliminar del segundo corte y 42 del primer corte. 
Finalmente se financia un candidato más de cada corte con lo cual se llega a 130 candidatos y se logra financiar con el 87% de los recursos. </t>
  </si>
  <si>
    <t>30 de noviembre de 2018</t>
  </si>
  <si>
    <t>Sin reporte en GINA. Cumplen de manera preliminar los criterios para el reconocimiento un total de 16.563 currículos, distribuidos de la siguiente manera: Investigador Senior: 2.360, Investigador Asociado: 4.231, Investigador Junior: 9.972. 
De los registros avalados, cumplen de manera preliminar los criterios para ser reconocidos un total de 5.276 registros de grupos.
Así mismo, 6.923 registros de grupos se inscribieron al proceso de medición/clasificación, de los cuales 5.111 registros
de grupos cumplen de manera preliminar los criterios para ser reconocidos (de los 5.276 registros de grupos). De este
modo, la distribución de los grupos medidos/clasificados, es: Grupos A1: 740, Grupos A: 962, Grupos B:1.490, Grupos
C: 1.809 y Reconocido - Sin Clasificar: 275</t>
  </si>
  <si>
    <t>09 de agosto de 2019</t>
  </si>
  <si>
    <t>Se realiza el cierre de la convocatoria el 22 de mayo y la evaluación entre junio y julio de  2019. Se realiza el proceso de entrevistas durante el mes de julio de 2019, la publicación de resultados se dio el 09 de agosto.</t>
  </si>
  <si>
    <t>08 de agosto de 2019</t>
  </si>
  <si>
    <t>Se dio aprobación a la apertura de la convocatoria el 30 de julio de 2019 en el marco del comité de subdirección. Se abre la convocatoria el 08 de agosto y se espera tenerla abierta hasta el 08 de octubre.</t>
  </si>
  <si>
    <t>22 de agosto de 2019</t>
  </si>
  <si>
    <t xml:space="preserve">Se recibieron los TdR de la convocatoria del depto de Caldas, sin embargo, del depto de Risaralda no se tiene infomación. En estos términos se realiza la solicitud de tener un sistema que asegure y permita la trazabilidad de propuestas desde la recepción hasta la selección de las mismas. Se tiene en el banco preliminar 21 empresas lo cual daría para dar cumplimiento a la meta. Se publicó el banco definitivo el 12 de agosto de 2019. El banco definitivo entregó 15 instituciones elegibles. </t>
  </si>
  <si>
    <t>Selección de 5 empresas expertas para el acompañamiento.</t>
  </si>
  <si>
    <t>Se desarrollaron los TdR basados en las lecciones aprendidas de la invitación desarrollada al cierre de la vigencia anterior. Se dio apertura al 20 de junio y tuvo cierre el 06 de agosto.</t>
  </si>
  <si>
    <t>Formación de Capital Humano de Alto Nivel para las Regiones –  Docentes de Establecimientos Educativos Oficiales de Cesar</t>
  </si>
  <si>
    <t xml:space="preserve"> Formación de Capital Humano de Alto Nivel para las Regiones - Funcionarios Públicos Departamento del Atlántico</t>
  </si>
  <si>
    <t>Formación de Capital Humano de Alto Nivel para las Regiones –  Docentes de Establecimientos Educativos Oficiales de Huila</t>
  </si>
  <si>
    <t>Becas, créditos beca para la formación de funcionarios en maestría apoyadas por Colciencias y aliados</t>
  </si>
  <si>
    <t>10 de julio de 2019</t>
  </si>
  <si>
    <t>Formación de Capital Humano de Alto Nivel para las Regiones –  Docentes de Establecimientos Educativos Oficiales del Cauca</t>
  </si>
  <si>
    <t>30 de agosto de 2019</t>
  </si>
  <si>
    <t>Cierre del primer corte el 30 de agosto de 2019, se tendran 4 cortes cierre segundo corte 18 de octubre cierre tercer corte 29 de noviembre cierre cuarto corte 07 de febrero 2020.</t>
  </si>
  <si>
    <t>Se da apertura a la ventanilla abierta</t>
  </si>
  <si>
    <t>Sin comentarios al respecto, se espera información de la legalización del convenio y de la consecución del mismo para dar paso a la convocatoria. Se debería ir definiendo los TdR de la convocatoria para adelantar gestión y tener apertura de la convocatoria a tiempo.
Se tuvo cierre el 22 de agosto de 2019</t>
  </si>
  <si>
    <t>30 de septiembre de 2019</t>
  </si>
  <si>
    <t>Se da apertura el 30 de septiembre de 2019, se espera el cierre el 05 de diciembre de 2019</t>
  </si>
  <si>
    <t>24 de septiembre de 2019</t>
  </si>
  <si>
    <t xml:space="preserve">Se abre la convocatoria el 27 de mayo de 2019 y se publica el banco preliminar de elgibles el 26 de julio con un resultado de 799 elegobles y 66 propuestas no elegibles en el banco preliminar. La segunda fase abrió el 09 de agosto y se dará cierre a esta fase que es la de las entidades el 09 de octubre de 2019. Del banco de elegibles de la fase 1 se tienen 805 propuestas elegibles. </t>
  </si>
  <si>
    <t xml:space="preserve">Se da la apertura de la convocatoria el 27 de febrero de 2019. Se realizan dos recomendaciones al respecto del cronograma de la convocatoria sobre las fechas, especialmente del cierre de las mismas. Correo del 05 de marzo de 2019. 
Se publica el banco de elegibles el 25 de junio no se publica financiables dado el resultado. 112 becas maestría. Se espera comité para dar paso a un segundo corte de la convocatoria. </t>
  </si>
  <si>
    <t xml:space="preserve">Al respecto de esta convocatoria se debe mencionar que es la apertura de un segundo corte de la convocatoria 821. Aún no se dio la apertura del segundo corte. </t>
  </si>
  <si>
    <t xml:space="preserve">Abrio el 10 de julio de 2019 y cerró el 10 de septiembre de 2019. Se recibe un total de 368 propuestas lo que dará paso a tener una cantidad de propuestas suficientes. </t>
  </si>
  <si>
    <t xml:space="preserve">De acuerdo con los términos de referencia de la Convocatoria, se realiza el cierre de la convocatoria 855 de 2019 el 10 de septiembre, dando como resultado 184 inscripciones. De acuerdo con lo anterior y los procedimientos establecidos, se diligencia la matriz correspondiente en Gina. </t>
  </si>
  <si>
    <t xml:space="preserve">Los términos de referencia de la convocatoria fueron aprobados el 30 de julio de 2019, posteriormente se solicitó la  elaboración de la resolución de apertura de la convocatoria y la publicación de los términos de referencia
 </t>
  </si>
  <si>
    <r>
      <t>Se dio apertura a la convocatoria el 24 de septiembre de 2019 y</t>
    </r>
    <r>
      <rPr>
        <b/>
        <sz val="12"/>
        <color theme="1"/>
        <rFont val="Arial"/>
        <family val="2"/>
      </rPr>
      <t xml:space="preserve"> se tendrá el cierre el 31 de octubre de 2019.</t>
    </r>
    <r>
      <rPr>
        <sz val="12"/>
        <color theme="1"/>
        <rFont val="Arial"/>
        <family val="2"/>
      </rPr>
      <t xml:space="preserve"> Ajuste de requisitos de 12 al 14 de noviembre. Se envía correo de solicitud de reporte en donde se recuerda la ausencia del envío del plan operativo de la convocatoria. </t>
    </r>
  </si>
  <si>
    <t xml:space="preserve">Se incluyen dos bases de datos, teniendo en cuenta que se presentaron propuestas a través de dos modalidades, proyectos (300) y programas (197, los cuales están integrados por 633 proyectos). </t>
  </si>
  <si>
    <t xml:space="preserve">Esta convocatoria tiene un componente en el cual se articula con los resultados de Jóvenes Investigadores y se tuvo cierre de la convocatoria el 29 de agosto de 2019. 
El número de propuestas tiene margen para dar cumplimiento a la meta de la convocatoria. </t>
  </si>
  <si>
    <t>La convocatoria tuvo apertura el 29 de  marzo y tuvo cierre el 29 de mayo a las 5 pm. Se tiene un dato preliminar de las propuestas recibidas que no se ha registrado en el plan operativo con  386 propuestas del banco preliminar de elegibles de las cuales 108 son elegibles.</t>
  </si>
  <si>
    <t>Banco preliminar</t>
  </si>
  <si>
    <t>Previa presentación al Comité de Dirección</t>
  </si>
  <si>
    <t>La convocatoria tuvo apertura el 29 de  marzo y tuvo cierre el 02 de julio a las 5 pm. Se tiene el resultado del banco preliminar de elegibles en donde se evidencian 16 propuestas de las 14 esperadas. La convocatoria cerró el 02 de julio de 2019 y se publicará el banco preliminar el 15 de octubre.</t>
  </si>
  <si>
    <t xml:space="preserve">La convocatoria tuvo apertura el 29 de  marzo y tuvo cierre el 20 de junio a las 4 pm. El banco preliminar luego de la revisión de requisitos se publicará el 15 de octubre. </t>
  </si>
  <si>
    <t xml:space="preserve">La convocatoria dio apertura el 07 de junio y permenece abierta hasta el 06 de agosto. Se genera una adenda por fallas en sistemas para beneficiar a la ciudadanía. Aprobada el 02 de agosto. El banco preliminar luego de la revisión de requisitos se publicará el 15 de octubre. </t>
  </si>
  <si>
    <t xml:space="preserve">Se da apertura de la convocatoria antes de tiempo. Tuvo cierre el 31 de julio de 2019. El banco preliminar luego de la revisión de requisitos se publicará el 15 de octubre. </t>
  </si>
  <si>
    <t xml:space="preserve">Se da apertura a la convocatoria el 29 de marzo de 2019 y tuvo cierre de la misma para el 18 de junio de 2019.Con el número de propuestas que cumplen requisitos se lográ la meta. Resultados preliminares para el 24 de septiembre de los cuales quedan 6 propuestas en el banco preliminar. </t>
  </si>
  <si>
    <t>Se esta trabajando en el cronograma y en la gestión de los recursos.</t>
  </si>
  <si>
    <t>23 proyectos pasaron requisitos mínimos y apelaciones, y continúan en el proceso de evaluación y paneles.</t>
  </si>
  <si>
    <t xml:space="preserve">Se ajusta el recurso de la convocatoria 900millones de recursos Colciencias y 3.100 millones de otras fuentes (2.000 millones del British y 500 de rendimientos). La convocatoria abrió el 17 de junio y tuvo cierre el 09 de agosto.  Esta convocatoria es operada por un tercero dado el convenio con recursos del aliado (UK). Los paneles de evaluación se esperan el mes de noviembre. </t>
  </si>
  <si>
    <t xml:space="preserve">Se espera los TdR de forma que se dé la convocatoria en el marco de los tiempos y lo planeado en el plan de convocatorias. Se solicitó por parte de la Dirección de Desarrollo Tecnológico modificar la fecha de apertura al 4to trimestre. No se tuvo nunca información de plan operativo de la convocatoria. </t>
  </si>
  <si>
    <t xml:space="preserve">No se tiene información al respecto de la convocatoria.  Se solicitó por parte de la Dirección de Desarrollo Tecnológico modificar la fecha de apertura al 4to trimestre.  No se tuvo nunca información de plan operativo de la convocatoria. </t>
  </si>
  <si>
    <t xml:space="preserve">Se espera la apertura a finales del mes de agosto para dar paso al proceso de selección. La fecha de cierre de la convocatoria será el 11 de octubre próximo. </t>
  </si>
  <si>
    <t xml:space="preserve">Se ajustó el nombre de la convocatoria, se debe recordar que la misma es en alianza con el SENA y que tiene aporte en la meta de jóvenes investigadores. Permanecerá abierta hasta el 30 de septiembre de 2019. No se tiene reporte de GINA en donde este el número de propuestas recibidas, aunque se sabe de información del equipo de registro que se recibieron 426 propuestas. </t>
  </si>
  <si>
    <t xml:space="preserve">Se espera tener la apertura de la convocatoria en el mes de agosto con cierre el 20 de septiembre. Se muestra un cronograma de sustentación que empieza el 07 de noviembre. </t>
  </si>
  <si>
    <t xml:space="preserve">Se recibieron los TdR de la convocatoria del depto de Caldas, sin embargo, del depto de Risaralda no se tiene infomación. En estos términos se realiza la solicitud de tener un sistema que asegure y permita la trazabilidad de propuestas desde la recepción hasta la selección de las mismas. Se tiene un listado de 5 empresas que cumplenn los requisitos y son preliminares elegibles como entidades expertas. Se decide por la selección de 5 empresas expertas para el acompañamiento. este banco fue publicado el 02 de agosto. </t>
  </si>
  <si>
    <t>Esta ventanilla abierta cerró el 31 de enero de 2019. Se realizo la evaluación de los proyectos presentados en la convocatoria 786 en los cortes 4 y 5. Adicionalmente, se realizo la evaluación de los informes de avance plurianuales con cupo para 2019, dando un total de asignación de $201.774.352.821.</t>
  </si>
  <si>
    <t xml:space="preserve">
Hasta la fecha se han aprobado un total de $520.419.836.608,95 los cuales corresponden al 52.04% del cupo total aprobado para el 2019. Esto es entre proyectos plurianuales y proyectos presentados a convocatorias del año 2019.</t>
  </si>
  <si>
    <t>se realzo la gestión para la presentación de 11 proyectos, los cuales son 6 aprobados, 3 negados y 2 en evalaución.</t>
  </si>
  <si>
    <t xml:space="preserve">En el período comprendido entre el 29 de agosto al 24 de septiembre de 2019, se hizo la verificación final de los requisitos obteniendo los siguientes resultados: 37 Instituciones participantes, de 257 jóvenes talento postulados 233 cumplieron con la totalidad de los requisitos y de los 122 proyectos postulados 117 cumplieron con los requisitos solicitados.
 </t>
  </si>
  <si>
    <t>DMC</t>
  </si>
  <si>
    <t>Durante el tercer trimestre se realizó una estrategia de comunicaciones para la divulgación de la convocatoria en la que se realizó publicación de piezas por redes sociales, cinco talleres regionales en las ciudades de Bogotá, Cali, Medellín, Cartagena y Bucaramanga, también se trasmitió un facebook live y un vídeo con información de la convocatoria.
La Convocatoria cerró de acuerdo con el cronograma de los términos de referencia el 25 de septiembre de 2019 con el resultado de 206 registros de usuarios y 58 postulaciones terminadas con las cuales se inicia la etapa de verificación de requisitos.</t>
  </si>
  <si>
    <t xml:space="preserve">Se espera la definición de TdR para el próximo mes de forma que permita tener la apertura de la convocatoria a tiempo. La convocatoria dio cierre el pasado 25 de septiembre con 58 postulaciones. </t>
  </si>
  <si>
    <t>Se espera recibir los TdR para la apertura de la convocatoria. Cierre de la convocatoria 29 de agosto de 2019.</t>
  </si>
  <si>
    <t>El Grupo de Registro de Proyectos realizará una nueva verificación de los requisitos del 25 de septiembre al 11 de octubre de 2019, para posteriormente llevar a cabo el proceso de evaluación por pares evaluadores y panel de evaluación.</t>
  </si>
  <si>
    <t>Se acordó que en la CONVOCATORIA LÍNEA DE FOMENTO A LA INNOVACIÓN Y DESARROLLO TECNOLÓGICO EN LAS EMPRESAS - 2019 con el SENA, se incluiría la vinculación de Jóvenes Innovadores como  condición opcional.
Convocatoria Alistamiento Tecnológico.
Convocatoria No 851 Convocatoria línea de Fomento a la Innovación y Desarrollo tecnológico en las empresas – 2019. SENA
La convocatoria dio apertura el 25 de junio de 2019 y cerró el 30 de septiembre de 2019.
Invitación a presentar propuesta en materia de Propiedad Intelectual.
Vinculación de Jóvenes Innovadores a través de Convocatoria en las Cámaras de Comercio.</t>
  </si>
  <si>
    <t xml:space="preserve">Se definen acciones concretas al respecto de los mecanismos dque darán apertura a una convocatoria o de las iniciativas que aportaran en la gestión para la consecución de la meta.Tener en cuenta que los procesos con las regiones y con las Cámaras de Comercio toman un tiempo largo para tener resultados en las misma vigencia. 
Las diferentes iniciativas entregan resultados al cierre de la vigencia actual. </t>
  </si>
  <si>
    <t>DAAD: Teniendo en cuenta el compromiso internacional con DAAD-Procol, para este año y en el marco de este capítulo, Colciencias quedó con la tarea de realizar dos evaluaciones técnicas por propuestas. En este sentido se tienen 12 evaluaciones para las 06 propuestas que pasaron los requisitos mínimos.
BMBF: En el marco de este capítulo 2 con DAAD se recibieron por la plataforma SIGP (08) registros.
Francia: Se realiza la evaluación por parte de pares evaluadores reconocidos por Colciencias.</t>
  </si>
  <si>
    <t xml:space="preserve">Se da apertura a la convocatoria a tiempo bajo el siguiente calendario: 
Capítulo 1 lunes 04 marzo 2019 
Capítulo 2 jueves 02 mayo 2019	
Capítulo 3	 jueves 15 agosto 2019
La convocatoria tendrá cierre el 27 de septiembre de 2019 a las 3:00 pm. 
Se riene un número de propuestas elegibles de los dos primeros capítulos en donde se cumplirían las metas institucionales, se espera tener el número de propuestas suficientes al respecto de este último capítulo. 
De Francia se realizan 9 evaluaciones. </t>
  </si>
  <si>
    <t xml:space="preserve">Se espera que el tema de integrar este tipo de temáticas se dé también en el marco de la convocatoria que saldrá para finales de la vigencia 2019. La convocatoria abierta en diciembre de 2018 tendrá cierre el 16 de mayo de 2019. Los resultados se conoceran el 22 de octubre dados los tiempos de los paises que participan en el proceso. 
Se tendrá en la nueva vigencia una nueva línea temática además de STIC y Math. 
La convocatoria cerro en Mayo de 2019 y permanece en proceso de evaluación por el comité científico en donde participa cada país de cada proyecto y es el promedio de las notas. Se identifican las necesidadesregionales que se definen en una sesión plenaria en donde debe haber mínimo 3 países. Se debe tener en cuenta que los resultados se publican en la página web del CONACYT de Chile y saldrán en el mes de Noviembre. </t>
  </si>
  <si>
    <t>ESTADO DE LA CONVOCATORIA AL 30  DE  SEPTIEMBREDE 2019</t>
  </si>
  <si>
    <t xml:space="preserve">La convocatoria en su segundo corte tuvo cierre el 14 de enero de 2019, publicó banco preliminar de elegibles el 01 de marzo de 2019 con 27 elegibles de forma preliminar y en el banco del primer corte fueron 24 elegibles, sin embargo estos resultados no permitirán tener el resultado esperado de la convocatoria. Se recomienda hacer la gestión con el departamento al respecto de la consecución de las metas con este mecanismo dado el nivel de cumplimiento. 
Tal como se esperaba no se cumple la meta apenas con 56 financiables con las publicaciones del 22 de marzo de 2019 y del 23 de julio de 2019. Los 27 financiables se publican el 28 de diciembre de 2018. Se publican en la vigencia 2019 29 propuestas financiables en el mes de julio.  </t>
  </si>
  <si>
    <t xml:space="preserve">La convocatoria abrió el 30 de noviembre de 2019 y tuvo cierre el 10 de junio de 2019. Se tendrán los resultados definitivos el 06 de noviembre de 2019 y resultados preliminares el 02 de septiembre de los cuales se tiene:
Categoría A1= 856 grupos, A= 1.083 grupos, B=1.393 grupos, C=2.044 grupos Sin categoría=222 grupos.
Al respecto del reconocimiento de investigadores se obtuvo: investigador senior 2.360, investigador asociado 4.231 e investigador junior 9.972 para un total de 16.563 investigadores. </t>
  </si>
  <si>
    <t xml:space="preserve">Al cierre de la convocatoria se identifican las revistas de en grandes áreas: Ciencias Naturales, Ingeniería y Tecnología, Ciencias Médicas y de la Salud, Ciencias Agrícolas, Ciencias Sociales, y Humanidades. Para la clasificación de los grupos de investigación se encuentra un total de 7.736 grupos inscritos y certificados, de los cuales 6.534 grupos son avalados al menos por una institución. </t>
  </si>
  <si>
    <t xml:space="preserve">Se seleccionan 4 elegibles de los cuales 3 serán financiadas. </t>
  </si>
  <si>
    <t xml:space="preserve">Esta convocatoria dada la condición de la preselección pasó a ser una invitación la cual continua en el proceso de contratación de las propuestas a ser financiadas en comunidades. </t>
  </si>
  <si>
    <t xml:space="preserve">Se confirma disponibilidad de recursos por $2.000 millones para la actual vigencia de Colciencias.  Se espera dar apertura en el mes de octubre a la convocatoria de acuerdo con lo propuesto en el comité de subdirección y lo revisado con el área técnica para el cronograma de la misma por recomendación del comité de subdirección y que tenga cierre en diciembre. </t>
  </si>
  <si>
    <t>Convocatoria para el apoyo de proyectos de desarrollo y validación precomercial y comercial de prototipos funcionales de tecnologías de alto riesgo tecnológico y alto potencial comercial</t>
  </si>
  <si>
    <r>
      <t xml:space="preserve">Se espera tener la apertura de la convocatoria en el mes de agosto con cierre en septiembre. Estará abierta hasta el 22 de octubre de 2019. Se adenda la convocatoria modificando la fecha de cierre de la convocatoria al </t>
    </r>
    <r>
      <rPr>
        <b/>
        <sz val="12"/>
        <color theme="1"/>
        <rFont val="Arial"/>
        <family val="2"/>
      </rPr>
      <t xml:space="preserve">07 de noviembre. </t>
    </r>
    <r>
      <rPr>
        <sz val="12"/>
        <color theme="1"/>
        <rFont val="Arial"/>
        <family val="2"/>
      </rPr>
      <t xml:space="preserve">El único numeral que se modifica es el cronograma entregando resultados a finales de diciembre de 2019. </t>
    </r>
  </si>
  <si>
    <t>Abierta
Cerrado el primer corte.</t>
  </si>
  <si>
    <r>
      <t xml:space="preserve">Se espera a partir de la aprobación del OCAD el nuevo CDP de adición de recursos que dé cubrimiento a la tasa de cambio para poder ejecutarlo. </t>
    </r>
    <r>
      <rPr>
        <b/>
        <sz val="12"/>
        <color theme="1"/>
        <rFont val="Arial"/>
        <family val="2"/>
      </rPr>
      <t xml:space="preserve">Se genera alerta por tener pendiente la apertura de la convocatoria dadas las condiciones del convenio. </t>
    </r>
  </si>
  <si>
    <t>Se carga el plan operativo en la herramienta GINA, se da apertura a la convocatoria la 09 de agosto de 2019. El 18 de octubre se dará cierre a la convocatoria.  El ajuste de requisitos será del 28 de octubre al 01 de noviembre.</t>
  </si>
  <si>
    <t>Becas, créditos beca para la formación de doctorado apoyadas por Colciencia doctorados y aliados</t>
  </si>
  <si>
    <t xml:space="preserve">La convocatoria tuvo apertura el viernes 29 de marzo. Como recomendación se tiene la fecha de cierre que esta muy próxima sobre la semana santa como semana de receso académico (22 de abril de 2019). Se emite  una adenda el 10 de mayo de 2019 en donde por solicitud del depto de Huila se quiere clasificar y priorizar a los admitidos y en proceso de admisión. La denda modificó los numerales 8 y 10 los cuales son aprobados por el comité de subdirección del 29 de abril de 2019. De acuerdo con los Bancos de elegibles preliminar se tienen 26 candidatos de maestria nacional 17 maestrias en el exterior 21 candidatos de doctorado nacional y 10 candidatos de doctorado en el exterior, lo cual evidencia que no estaría en riesgo la meta. Se cumple al 100% con 10 becas de maestría nacional 5 de exterior y 5 becas de doctorado nacional y 5 exterior. </t>
  </si>
  <si>
    <t xml:space="preserve">Al respecto de esta convocatoria se debe mencionar que es una nueva convocatoria diferente a la 822. Aún no se dio la apertura de la  convocatoria la cual se tuvo la revisión de TdR en Julio.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</si>
</sst>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quot;$&quot;* #,##0_-;\-&quot;$&quot;* #,##0_-;_-&quot;$&quot;* &quot;-&quot;_-;_-@_-"/>
    <numFmt numFmtId="41" formatCode="_-* #,##0_-;\-* #,##0_-;_-* &quot;-&quot;_-;_-@_-"/>
    <numFmt numFmtId="164" formatCode="dd/mm/yyyy;@"/>
    <numFmt numFmtId="165" formatCode="0.0%"/>
    <numFmt numFmtId="166" formatCode="0.000%"/>
  </numFmts>
  <fonts count="30">
    <font>
      <sz val="11"/>
      <color theme="1"/>
      <name val="Calibri"/>
      <family val="2"/>
      <scheme val="minor"/>
    </font>
    <font>
      <sz val="12"/>
      <color theme="1"/>
      <name val="Arial"/>
      <family val="2"/>
    </font>
    <font>
      <b/>
      <sz val="12"/>
      <color theme="0"/>
      <name val="Arial"/>
      <family val="2"/>
    </font>
    <font>
      <b/>
      <sz val="10"/>
      <color theme="0"/>
      <name val="Arial"/>
      <family val="2"/>
    </font>
    <font>
      <sz val="11"/>
      <color theme="1"/>
      <name val="Arial"/>
      <family val="2"/>
    </font>
    <font>
      <b/>
      <sz val="11"/>
      <color theme="1"/>
      <name val="Arial"/>
      <family val="2"/>
    </font>
    <font>
      <b/>
      <sz val="14"/>
      <color theme="1"/>
      <name val="Arial"/>
      <family val="2"/>
    </font>
    <font>
      <b/>
      <sz val="11"/>
      <color theme="0"/>
      <name val="Arial"/>
      <family val="2"/>
    </font>
    <font>
      <b/>
      <sz val="10"/>
      <name val="Arial"/>
      <family val="2"/>
    </font>
    <font>
      <sz val="11"/>
      <color theme="1"/>
      <name val="Calibri"/>
      <family val="2"/>
      <scheme val="minor"/>
    </font>
    <font>
      <b/>
      <sz val="16"/>
      <color theme="1"/>
      <name val="Work Sans"/>
      <family val="3"/>
    </font>
    <font>
      <sz val="12"/>
      <name val="Work Sans"/>
      <family val="3"/>
    </font>
    <font>
      <b/>
      <sz val="18"/>
      <name val="Work Sans"/>
      <family val="3"/>
    </font>
    <font>
      <b/>
      <sz val="16"/>
      <color rgb="FFFFFF00"/>
      <name val="Arial"/>
      <family val="2"/>
    </font>
    <font>
      <b/>
      <sz val="9"/>
      <color indexed="81"/>
      <name val="Tahoma"/>
      <family val="2"/>
    </font>
    <font>
      <sz val="9"/>
      <color indexed="81"/>
      <name val="Tahoma"/>
      <family val="2"/>
    </font>
    <font>
      <b/>
      <sz val="16"/>
      <name val="Work Sans"/>
      <family val="3"/>
    </font>
    <font>
      <sz val="12"/>
      <color theme="1"/>
      <name val="Work Sans"/>
      <family val="3"/>
    </font>
    <font>
      <b/>
      <sz val="18"/>
      <color theme="1"/>
      <name val="Work Sans"/>
      <family val="3"/>
    </font>
    <font>
      <b/>
      <sz val="28"/>
      <color rgb="FFFF0000"/>
      <name val="Arial"/>
      <family val="2"/>
    </font>
    <font>
      <b/>
      <sz val="12"/>
      <color theme="1"/>
      <name val="Arial"/>
      <family val="2"/>
    </font>
    <font>
      <sz val="12"/>
      <name val="Segoe UI"/>
      <family val="2"/>
    </font>
    <font>
      <sz val="11"/>
      <name val="Work Sans"/>
      <family val="3"/>
    </font>
    <font>
      <b/>
      <sz val="26"/>
      <color rgb="FFFF0000"/>
      <name val="Arial"/>
      <family val="2"/>
    </font>
    <font>
      <b/>
      <sz val="22"/>
      <color rgb="FFFF0000"/>
      <name val="Arial"/>
      <family val="2"/>
    </font>
    <font>
      <sz val="14"/>
      <color theme="0" tint="-0.249977111117893"/>
      <name val="Segoe UI"/>
      <family val="2"/>
    </font>
    <font>
      <b/>
      <sz val="12"/>
      <color theme="1"/>
      <name val="Arial Narrow"/>
      <family val="2"/>
    </font>
    <font>
      <b/>
      <sz val="36"/>
      <color rgb="FFFF0000"/>
      <name val="Work Sans"/>
      <family val="3"/>
    </font>
    <font>
      <b/>
      <sz val="16"/>
      <color theme="1"/>
      <name val="Arial"/>
      <family val="2"/>
    </font>
    <font>
      <sz val="22"/>
      <color theme="0" tint="-0.249977111117893"/>
      <name val="Segoe UI"/>
      <family val="2"/>
    </font>
  </fonts>
  <fills count="5">
    <fill>
      <patternFill patternType="none"/>
    </fill>
    <fill>
      <patternFill patternType="gray125"/>
    </fill>
    <fill>
      <patternFill patternType="solid">
        <fgColor theme="0"/>
        <bgColor indexed="64"/>
      </patternFill>
    </fill>
    <fill>
      <patternFill patternType="solid">
        <fgColor rgb="FF3366CC"/>
        <bgColor indexed="64"/>
      </patternFill>
    </fill>
    <fill>
      <patternFill patternType="solid">
        <fgColor rgb="FFE6EFFD"/>
        <bgColor rgb="FF000000"/>
      </patternFill>
    </fill>
  </fills>
  <borders count="2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
    <xf numFmtId="0" fontId="0" fillId="0" borderId="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cellStyleXfs>
  <cellXfs count="225">
    <xf numFmtId="0" fontId="0" fillId="0" borderId="0" xfId="0"/>
    <xf numFmtId="0" fontId="1" fillId="2" borderId="0" xfId="0" applyFont="1" applyFill="1"/>
    <xf numFmtId="0" fontId="1" fillId="2" borderId="3" xfId="0" applyFont="1" applyFill="1" applyBorder="1"/>
    <xf numFmtId="0" fontId="3" fillId="3"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2" borderId="14" xfId="0" applyFont="1" applyFill="1" applyBorder="1" applyAlignment="1">
      <alignment horizontal="center" vertical="center" wrapText="1"/>
    </xf>
    <xf numFmtId="17" fontId="11" fillId="2" borderId="14" xfId="0" quotePrefix="1" applyNumberFormat="1" applyFont="1" applyFill="1" applyBorder="1" applyAlignment="1">
      <alignment horizontal="center" vertical="center" wrapText="1"/>
    </xf>
    <xf numFmtId="42" fontId="11" fillId="2" borderId="3" xfId="2" applyFont="1" applyFill="1" applyBorder="1" applyAlignment="1">
      <alignment horizontal="center" vertical="center"/>
    </xf>
    <xf numFmtId="42" fontId="11" fillId="2" borderId="3" xfId="2"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vertical="center"/>
    </xf>
    <xf numFmtId="0" fontId="11" fillId="2" borderId="13" xfId="0" applyFont="1" applyFill="1" applyBorder="1" applyAlignment="1">
      <alignment horizontal="center" vertical="center" wrapText="1"/>
    </xf>
    <xf numFmtId="42" fontId="11" fillId="2" borderId="3" xfId="2" applyFont="1" applyFill="1" applyBorder="1" applyAlignment="1">
      <alignment vertical="center"/>
    </xf>
    <xf numFmtId="42" fontId="11" fillId="2" borderId="13" xfId="2"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0" fontId="11" fillId="2" borderId="3" xfId="0" quotePrefix="1" applyFont="1" applyFill="1" applyBorder="1" applyAlignment="1">
      <alignment horizontal="center" vertical="center" wrapText="1"/>
    </xf>
    <xf numFmtId="9" fontId="12" fillId="2" borderId="3" xfId="0" applyNumberFormat="1" applyFont="1" applyFill="1" applyBorder="1" applyAlignment="1">
      <alignment horizontal="center" vertical="center" wrapText="1"/>
    </xf>
    <xf numFmtId="0" fontId="12" fillId="2" borderId="3" xfId="1" quotePrefix="1" applyNumberFormat="1" applyFont="1" applyFill="1" applyBorder="1" applyAlignment="1">
      <alignment horizontal="center" vertical="center" wrapText="1"/>
    </xf>
    <xf numFmtId="0" fontId="12" fillId="2" borderId="3" xfId="0" applyFont="1" applyFill="1" applyBorder="1" applyAlignment="1">
      <alignment horizontal="center" vertical="center"/>
    </xf>
    <xf numFmtId="42" fontId="11" fillId="2" borderId="14" xfId="2"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6" fillId="0" borderId="13" xfId="0" applyFont="1" applyFill="1" applyBorder="1" applyAlignment="1">
      <alignment horizontal="center" vertical="center" wrapText="1"/>
    </xf>
    <xf numFmtId="17" fontId="11" fillId="0" borderId="3" xfId="0" quotePrefix="1" applyNumberFormat="1"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42" fontId="17" fillId="2" borderId="3" xfId="2" applyFont="1" applyFill="1" applyBorder="1" applyAlignment="1">
      <alignment horizontal="center" vertical="center"/>
    </xf>
    <xf numFmtId="42" fontId="17" fillId="2" borderId="3" xfId="0" applyNumberFormat="1" applyFont="1" applyFill="1" applyBorder="1" applyAlignment="1">
      <alignment horizontal="center" vertical="center"/>
    </xf>
    <xf numFmtId="0" fontId="17" fillId="2" borderId="3" xfId="0" quotePrefix="1" applyFont="1" applyFill="1" applyBorder="1" applyAlignment="1">
      <alignment horizontal="center" vertical="center" wrapText="1"/>
    </xf>
    <xf numFmtId="0" fontId="17" fillId="2" borderId="3" xfId="0" quotePrefix="1" applyFont="1" applyFill="1" applyBorder="1" applyAlignment="1">
      <alignment horizontal="center" vertical="center"/>
    </xf>
    <xf numFmtId="0" fontId="17" fillId="0" borderId="3" xfId="0" applyFont="1" applyFill="1" applyBorder="1" applyAlignment="1">
      <alignment horizontal="center" vertical="center" wrapText="1"/>
    </xf>
    <xf numFmtId="42" fontId="17" fillId="2" borderId="3" xfId="2" applyFont="1" applyFill="1" applyBorder="1" applyAlignment="1">
      <alignment vertical="center"/>
    </xf>
    <xf numFmtId="42" fontId="11" fillId="0" borderId="3" xfId="0" applyNumberFormat="1" applyFont="1" applyFill="1" applyBorder="1" applyAlignment="1">
      <alignment vertical="center" wrapText="1"/>
    </xf>
    <xf numFmtId="42" fontId="11" fillId="0" borderId="3" xfId="2" applyFont="1" applyFill="1" applyBorder="1" applyAlignment="1">
      <alignment vertical="center"/>
    </xf>
    <xf numFmtId="164" fontId="11" fillId="0" borderId="3" xfId="0" applyNumberFormat="1" applyFont="1" applyFill="1" applyBorder="1" applyAlignment="1">
      <alignment horizontal="center" vertical="center" wrapText="1"/>
    </xf>
    <xf numFmtId="17" fontId="11" fillId="2" borderId="3" xfId="0" quotePrefix="1" applyNumberFormat="1" applyFont="1" applyFill="1" applyBorder="1" applyAlignment="1">
      <alignment horizontal="center" vertical="center" wrapText="1"/>
    </xf>
    <xf numFmtId="0" fontId="1" fillId="2" borderId="3" xfId="0" applyFont="1" applyFill="1" applyBorder="1" applyAlignment="1">
      <alignment vertical="center" wrapText="1"/>
    </xf>
    <xf numFmtId="0" fontId="19" fillId="2" borderId="3" xfId="0" applyFont="1" applyFill="1" applyBorder="1" applyAlignment="1">
      <alignment horizontal="center" vertical="center"/>
    </xf>
    <xf numFmtId="0" fontId="1" fillId="2" borderId="3" xfId="0" applyFont="1" applyFill="1" applyBorder="1" applyAlignment="1">
      <alignment horizontal="left" vertical="center" wrapText="1" inden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42" fontId="11" fillId="2" borderId="3" xfId="2"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quotePrefix="1" applyFont="1" applyFill="1" applyBorder="1" applyAlignment="1">
      <alignment horizontal="center" vertical="center" wrapText="1"/>
    </xf>
    <xf numFmtId="42" fontId="11" fillId="2" borderId="14" xfId="2" applyFont="1" applyFill="1" applyBorder="1" applyAlignment="1">
      <alignment horizontal="center" vertical="center"/>
    </xf>
    <xf numFmtId="0" fontId="1" fillId="2" borderId="3"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1" fillId="2" borderId="14" xfId="0" applyFont="1" applyFill="1" applyBorder="1" applyAlignment="1">
      <alignment horizontal="center" vertical="center" wrapText="1"/>
    </xf>
    <xf numFmtId="0" fontId="1" fillId="2" borderId="13" xfId="0" applyFont="1" applyFill="1" applyBorder="1" applyAlignment="1">
      <alignment horizontal="center"/>
    </xf>
    <xf numFmtId="0" fontId="1" fillId="2" borderId="14" xfId="0" applyFont="1" applyFill="1" applyBorder="1" applyAlignment="1">
      <alignment horizontal="center"/>
    </xf>
    <xf numFmtId="42" fontId="11" fillId="2" borderId="3" xfId="2" applyFont="1" applyFill="1" applyBorder="1" applyAlignment="1">
      <alignment horizontal="center" vertical="center" wrapText="1"/>
    </xf>
    <xf numFmtId="42" fontId="11" fillId="2" borderId="3" xfId="2" applyFont="1" applyFill="1" applyBorder="1" applyAlignment="1">
      <alignment horizontal="center" vertical="center"/>
    </xf>
    <xf numFmtId="0" fontId="1" fillId="2" borderId="0" xfId="0" applyFont="1" applyFill="1" applyAlignment="1">
      <alignment horizontal="center" vertical="center"/>
    </xf>
    <xf numFmtId="0" fontId="1" fillId="2" borderId="3" xfId="0" quotePrefix="1" applyFont="1" applyFill="1" applyBorder="1" applyAlignment="1">
      <alignment horizontal="left" vertical="center" wrapText="1" indent="1"/>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 fillId="2" borderId="0" xfId="0" applyFont="1" applyFill="1" applyBorder="1"/>
    <xf numFmtId="42" fontId="11" fillId="2" borderId="0" xfId="2" applyFont="1" applyFill="1" applyBorder="1" applyAlignment="1">
      <alignment horizontal="center" vertical="center" wrapText="1"/>
    </xf>
    <xf numFmtId="0" fontId="1" fillId="2" borderId="0" xfId="0" applyFont="1" applyFill="1" applyBorder="1" applyAlignment="1">
      <alignment horizontal="left" vertical="center" wrapText="1" indent="1"/>
    </xf>
    <xf numFmtId="0" fontId="1" fillId="2" borderId="3" xfId="0" applyFont="1" applyFill="1" applyBorder="1" applyAlignment="1">
      <alignment horizontal="center" vertical="center"/>
    </xf>
    <xf numFmtId="6" fontId="11" fillId="2" borderId="3" xfId="2" applyNumberFormat="1" applyFont="1" applyFill="1" applyBorder="1" applyAlignment="1">
      <alignment horizontal="center" vertical="center"/>
    </xf>
    <xf numFmtId="6" fontId="1" fillId="2" borderId="3" xfId="0" applyNumberFormat="1" applyFont="1" applyFill="1" applyBorder="1" applyAlignment="1">
      <alignment vertical="center"/>
    </xf>
    <xf numFmtId="6" fontId="11" fillId="2" borderId="3" xfId="2" applyNumberFormat="1" applyFont="1" applyFill="1" applyBorder="1" applyAlignment="1">
      <alignment horizontal="center" vertical="center" wrapText="1"/>
    </xf>
    <xf numFmtId="6" fontId="11" fillId="2" borderId="14" xfId="2" applyNumberFormat="1" applyFont="1" applyFill="1" applyBorder="1" applyAlignment="1">
      <alignment horizontal="center" vertical="center"/>
    </xf>
    <xf numFmtId="0" fontId="1" fillId="2" borderId="3" xfId="0" applyFont="1" applyFill="1" applyBorder="1" applyAlignment="1">
      <alignment wrapText="1"/>
    </xf>
    <xf numFmtId="42" fontId="21" fillId="2" borderId="3" xfId="2" applyFont="1" applyFill="1" applyBorder="1" applyAlignment="1">
      <alignment horizontal="center" vertical="center" wrapText="1"/>
    </xf>
    <xf numFmtId="42" fontId="22" fillId="2" borderId="14" xfId="2" applyFont="1" applyFill="1" applyBorder="1" applyAlignment="1">
      <alignment horizontal="center" vertical="center" wrapText="1"/>
    </xf>
    <xf numFmtId="42" fontId="22" fillId="2" borderId="14" xfId="2" quotePrefix="1" applyFont="1" applyFill="1" applyBorder="1" applyAlignment="1">
      <alignment horizontal="center" vertical="center" wrapText="1"/>
    </xf>
    <xf numFmtId="165" fontId="1" fillId="2" borderId="3" xfId="3"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9" fontId="1" fillId="2" borderId="3" xfId="3" applyFont="1" applyFill="1" applyBorder="1" applyAlignment="1">
      <alignment horizontal="center" vertical="center"/>
    </xf>
    <xf numFmtId="41" fontId="1" fillId="2" borderId="3" xfId="1" applyFont="1" applyFill="1" applyBorder="1" applyAlignment="1">
      <alignment vertical="center"/>
    </xf>
    <xf numFmtId="0" fontId="1" fillId="2" borderId="3" xfId="0" applyFont="1" applyFill="1" applyBorder="1" applyAlignment="1">
      <alignment horizontal="center" vertical="center"/>
    </xf>
    <xf numFmtId="42" fontId="11" fillId="2" borderId="3" xfId="2"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3" xfId="0" applyFont="1" applyFill="1" applyBorder="1" applyAlignment="1">
      <alignment horizontal="left" vertical="center" wrapText="1" inden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42" fontId="11" fillId="2" borderId="3" xfId="2" applyFont="1" applyFill="1" applyBorder="1" applyAlignment="1">
      <alignment horizontal="center" vertical="center" wrapText="1"/>
    </xf>
    <xf numFmtId="0" fontId="1" fillId="2" borderId="13" xfId="0" applyFont="1" applyFill="1" applyBorder="1" applyAlignment="1">
      <alignment vertical="center" wrapText="1"/>
    </xf>
    <xf numFmtId="42" fontId="11" fillId="2" borderId="3" xfId="2" applyFont="1" applyFill="1" applyBorder="1" applyAlignment="1">
      <alignment vertical="center" wrapText="1"/>
    </xf>
    <xf numFmtId="42" fontId="11" fillId="2" borderId="13" xfId="2" applyFont="1" applyFill="1" applyBorder="1" applyAlignment="1">
      <alignment vertical="center" wrapText="1"/>
    </xf>
    <xf numFmtId="42" fontId="11" fillId="2" borderId="13" xfId="2" applyFont="1" applyFill="1" applyBorder="1" applyAlignment="1">
      <alignment vertical="center"/>
    </xf>
    <xf numFmtId="165" fontId="12" fillId="2" borderId="3" xfId="0" applyNumberFormat="1" applyFont="1" applyFill="1" applyBorder="1" applyAlignment="1">
      <alignment horizontal="center" vertical="center" wrapText="1"/>
    </xf>
    <xf numFmtId="10" fontId="12" fillId="2" borderId="3" xfId="0" applyNumberFormat="1" applyFont="1" applyFill="1" applyBorder="1" applyAlignment="1">
      <alignment horizontal="center" vertical="center" wrapText="1"/>
    </xf>
    <xf numFmtId="42" fontId="11" fillId="2" borderId="15" xfId="2" applyFont="1" applyFill="1" applyBorder="1" applyAlignment="1">
      <alignment horizontal="center" vertical="center" wrapText="1"/>
    </xf>
    <xf numFmtId="0" fontId="1" fillId="2" borderId="13" xfId="0" quotePrefix="1" applyFont="1" applyFill="1" applyBorder="1" applyAlignment="1">
      <alignment horizontal="left" vertical="center" wrapText="1" indent="1"/>
    </xf>
    <xf numFmtId="0" fontId="22" fillId="2" borderId="3" xfId="0" applyFont="1" applyFill="1" applyBorder="1" applyAlignment="1">
      <alignment vertical="center" wrapText="1"/>
    </xf>
    <xf numFmtId="0" fontId="22" fillId="2" borderId="3" xfId="0" quotePrefix="1" applyFont="1" applyFill="1" applyBorder="1" applyAlignment="1">
      <alignment vertical="center" wrapText="1"/>
    </xf>
    <xf numFmtId="0" fontId="22" fillId="2" borderId="3" xfId="0" applyFont="1" applyFill="1" applyBorder="1" applyAlignment="1">
      <alignment horizontal="center" vertical="center" wrapText="1"/>
    </xf>
    <xf numFmtId="0" fontId="1" fillId="2" borderId="13" xfId="0" applyFont="1" applyFill="1" applyBorder="1"/>
    <xf numFmtId="0" fontId="1" fillId="2" borderId="3"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165" fontId="1" fillId="2" borderId="3" xfId="3" applyNumberFormat="1" applyFont="1" applyFill="1" applyBorder="1" applyAlignment="1">
      <alignment vertical="center"/>
    </xf>
    <xf numFmtId="42" fontId="1" fillId="2" borderId="3" xfId="2" applyFont="1" applyFill="1" applyBorder="1" applyAlignment="1">
      <alignment horizontal="center" vertical="center"/>
    </xf>
    <xf numFmtId="0" fontId="1" fillId="2" borderId="14" xfId="0" applyFont="1" applyFill="1" applyBorder="1" applyAlignment="1">
      <alignment horizontal="center"/>
    </xf>
    <xf numFmtId="0" fontId="23" fillId="2" borderId="14" xfId="0" applyFont="1" applyFill="1" applyBorder="1" applyAlignment="1">
      <alignment horizontal="center" vertical="center"/>
    </xf>
    <xf numFmtId="0" fontId="1" fillId="2" borderId="14" xfId="0" applyFont="1" applyFill="1" applyBorder="1" applyAlignment="1">
      <alignment horizontal="left" vertical="center" wrapText="1" indent="1"/>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6" fontId="1" fillId="2" borderId="14"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4" xfId="0" applyFont="1" applyFill="1" applyBorder="1" applyAlignment="1">
      <alignment horizontal="center" vertical="center"/>
    </xf>
    <xf numFmtId="42" fontId="11" fillId="2" borderId="14" xfId="2" applyFont="1" applyFill="1" applyBorder="1" applyAlignment="1">
      <alignment horizontal="center" vertical="center"/>
    </xf>
    <xf numFmtId="6" fontId="11" fillId="2" borderId="14" xfId="2" applyNumberFormat="1" applyFont="1" applyFill="1" applyBorder="1" applyAlignment="1">
      <alignment horizontal="center" vertical="center"/>
    </xf>
    <xf numFmtId="0" fontId="24"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14" xfId="0" applyFont="1" applyFill="1" applyBorder="1" applyAlignment="1">
      <alignment horizontal="left" vertical="center" wrapText="1" indent="1"/>
    </xf>
    <xf numFmtId="0" fontId="1" fillId="2" borderId="14" xfId="0" applyFont="1" applyFill="1" applyBorder="1" applyAlignment="1">
      <alignment horizontal="center" vertical="center" wrapText="1"/>
    </xf>
    <xf numFmtId="42" fontId="1" fillId="2" borderId="3" xfId="2" applyFont="1" applyFill="1" applyBorder="1" applyAlignment="1">
      <alignment vertical="center"/>
    </xf>
    <xf numFmtId="0" fontId="1" fillId="2" borderId="14" xfId="0" quotePrefix="1" applyFont="1" applyFill="1" applyBorder="1" applyAlignment="1">
      <alignment horizontal="left" vertical="center" wrapText="1" indent="1"/>
    </xf>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2" borderId="0"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1" fillId="2" borderId="14" xfId="0" applyFont="1" applyFill="1" applyBorder="1" applyAlignment="1">
      <alignment horizontal="center" vertical="center" wrapText="1"/>
    </xf>
    <xf numFmtId="0" fontId="27" fillId="2" borderId="14" xfId="0" applyFont="1" applyFill="1" applyBorder="1" applyAlignment="1">
      <alignment horizontal="center" vertical="center" wrapText="1"/>
    </xf>
    <xf numFmtId="10" fontId="28" fillId="2" borderId="3" xfId="0" applyNumberFormat="1" applyFont="1" applyFill="1" applyBorder="1" applyAlignment="1">
      <alignment horizontal="center" vertical="center"/>
    </xf>
    <xf numFmtId="41" fontId="12" fillId="2" borderId="3" xfId="1" applyFont="1" applyFill="1" applyBorder="1" applyAlignment="1">
      <alignment vertical="center" wrapText="1"/>
    </xf>
    <xf numFmtId="42" fontId="1" fillId="2" borderId="3" xfId="0" applyNumberFormat="1" applyFont="1" applyFill="1" applyBorder="1" applyAlignment="1">
      <alignment horizontal="center" vertical="center"/>
    </xf>
    <xf numFmtId="166" fontId="20" fillId="2" borderId="3" xfId="3" applyNumberFormat="1" applyFont="1" applyFill="1" applyBorder="1" applyAlignment="1">
      <alignment horizontal="center" vertical="center"/>
    </xf>
    <xf numFmtId="0" fontId="25" fillId="2" borderId="0" xfId="0" applyFont="1" applyFill="1" applyBorder="1" applyAlignment="1">
      <alignment horizontal="center"/>
    </xf>
    <xf numFmtId="0" fontId="26" fillId="0" borderId="19"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20" xfId="0" applyFont="1" applyFill="1" applyBorder="1" applyAlignment="1">
      <alignment horizontal="right" vertical="center"/>
    </xf>
    <xf numFmtId="9" fontId="1" fillId="2" borderId="13" xfId="3" applyFont="1" applyFill="1" applyBorder="1" applyAlignment="1">
      <alignment horizontal="center" vertical="center"/>
    </xf>
    <xf numFmtId="9" fontId="1" fillId="2" borderId="14" xfId="3" applyFont="1" applyFill="1" applyBorder="1" applyAlignment="1">
      <alignment horizontal="center" vertical="center"/>
    </xf>
    <xf numFmtId="0" fontId="10"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13" fillId="3" borderId="1" xfId="0" quotePrefix="1" applyFont="1" applyFill="1" applyBorder="1" applyAlignment="1">
      <alignment horizontal="center" vertical="center" wrapText="1"/>
    </xf>
    <xf numFmtId="0" fontId="13" fillId="3"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0" xfId="0" applyFont="1" applyFill="1" applyBorder="1" applyAlignment="1">
      <alignment horizontal="center"/>
    </xf>
    <xf numFmtId="0" fontId="1" fillId="2" borderId="11"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2"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3" borderId="3" xfId="0" quotePrefix="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3" xfId="0" quotePrefix="1" applyFont="1" applyFill="1" applyBorder="1" applyAlignment="1">
      <alignment horizontal="center" vertical="center" wrapText="1"/>
    </xf>
    <xf numFmtId="0" fontId="1"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42" fontId="11" fillId="2" borderId="13" xfId="2" applyFont="1" applyFill="1" applyBorder="1" applyAlignment="1">
      <alignment horizontal="center" vertical="center"/>
    </xf>
    <xf numFmtId="42" fontId="11" fillId="2" borderId="14" xfId="2" applyFont="1" applyFill="1" applyBorder="1" applyAlignment="1">
      <alignment horizontal="center" vertical="center"/>
    </xf>
    <xf numFmtId="6" fontId="11" fillId="2" borderId="13" xfId="2" applyNumberFormat="1" applyFont="1" applyFill="1" applyBorder="1" applyAlignment="1">
      <alignment horizontal="center" vertical="center"/>
    </xf>
    <xf numFmtId="6" fontId="11" fillId="2" borderId="14" xfId="2" applyNumberFormat="1" applyFont="1" applyFill="1" applyBorder="1" applyAlignment="1">
      <alignment horizontal="center" vertical="center"/>
    </xf>
    <xf numFmtId="6" fontId="1" fillId="2" borderId="13" xfId="0" applyNumberFormat="1" applyFont="1" applyFill="1" applyBorder="1" applyAlignment="1">
      <alignment horizontal="center" vertical="center"/>
    </xf>
    <xf numFmtId="6" fontId="1" fillId="2" borderId="14" xfId="0" applyNumberFormat="1" applyFont="1" applyFill="1" applyBorder="1" applyAlignment="1">
      <alignment horizontal="center" vertical="center"/>
    </xf>
    <xf numFmtId="0" fontId="11" fillId="2" borderId="13" xfId="0" quotePrefix="1" applyFont="1" applyFill="1" applyBorder="1" applyAlignment="1">
      <alignment horizontal="center" vertical="center" wrapText="1"/>
    </xf>
    <xf numFmtId="0" fontId="11" fillId="2" borderId="14" xfId="0" quotePrefix="1" applyFont="1" applyFill="1" applyBorder="1" applyAlignment="1">
      <alignment horizontal="center" vertical="center" wrapText="1"/>
    </xf>
    <xf numFmtId="6" fontId="11" fillId="2" borderId="13" xfId="2" applyNumberFormat="1" applyFont="1" applyFill="1" applyBorder="1" applyAlignment="1">
      <alignment horizontal="center" vertical="center" wrapText="1"/>
    </xf>
    <xf numFmtId="6" fontId="11" fillId="2" borderId="14" xfId="2" applyNumberFormat="1" applyFont="1" applyFill="1" applyBorder="1" applyAlignment="1">
      <alignment horizontal="center" vertical="center" wrapText="1"/>
    </xf>
    <xf numFmtId="42" fontId="11" fillId="2" borderId="13" xfId="2" applyFont="1" applyFill="1" applyBorder="1" applyAlignment="1">
      <alignment horizontal="center" vertical="center" wrapText="1"/>
    </xf>
    <xf numFmtId="42" fontId="11" fillId="2" borderId="14" xfId="2" applyFont="1" applyFill="1" applyBorder="1" applyAlignment="1">
      <alignment horizontal="center" vertical="center" wrapText="1"/>
    </xf>
    <xf numFmtId="0" fontId="1" fillId="2" borderId="13" xfId="0" applyFont="1" applyFill="1" applyBorder="1" applyAlignment="1">
      <alignment horizontal="left" vertical="center" wrapText="1" indent="1"/>
    </xf>
    <xf numFmtId="0" fontId="1" fillId="2" borderId="14" xfId="0" applyFont="1" applyFill="1" applyBorder="1" applyAlignment="1">
      <alignment horizontal="left" vertical="center" wrapText="1" indent="1"/>
    </xf>
    <xf numFmtId="10" fontId="1" fillId="2" borderId="13" xfId="3" applyNumberFormat="1" applyFont="1" applyFill="1" applyBorder="1" applyAlignment="1">
      <alignment horizontal="center" vertical="center"/>
    </xf>
    <xf numFmtId="10" fontId="1" fillId="2" borderId="14" xfId="3" applyNumberFormat="1"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 fillId="2" borderId="13" xfId="0" applyFont="1" applyFill="1" applyBorder="1" applyAlignment="1">
      <alignment horizontal="left" wrapText="1" indent="1"/>
    </xf>
    <xf numFmtId="0" fontId="1" fillId="2" borderId="14" xfId="0" applyFont="1" applyFill="1" applyBorder="1" applyAlignment="1">
      <alignment horizontal="left" wrapText="1" indent="1"/>
    </xf>
    <xf numFmtId="0" fontId="1" fillId="2" borderId="13" xfId="0" quotePrefix="1" applyFont="1" applyFill="1" applyBorder="1" applyAlignment="1">
      <alignment horizontal="center" vertical="center" wrapText="1"/>
    </xf>
    <xf numFmtId="42" fontId="11" fillId="2" borderId="13" xfId="0" applyNumberFormat="1" applyFont="1" applyFill="1" applyBorder="1" applyAlignment="1">
      <alignment horizontal="center" vertical="center"/>
    </xf>
    <xf numFmtId="42" fontId="11" fillId="2" borderId="14" xfId="0" applyNumberFormat="1" applyFont="1" applyFill="1" applyBorder="1" applyAlignment="1">
      <alignment horizontal="center" vertical="center"/>
    </xf>
    <xf numFmtId="0" fontId="1" fillId="2" borderId="13" xfId="0" applyFont="1" applyFill="1" applyBorder="1" applyAlignment="1">
      <alignment horizontal="center"/>
    </xf>
    <xf numFmtId="0" fontId="1" fillId="2" borderId="14" xfId="0" applyFont="1" applyFill="1" applyBorder="1" applyAlignment="1">
      <alignment horizontal="center"/>
    </xf>
    <xf numFmtId="42" fontId="11" fillId="2" borderId="13" xfId="2" quotePrefix="1" applyFont="1" applyFill="1" applyBorder="1" applyAlignment="1">
      <alignment horizontal="center" vertical="center" wrapText="1"/>
    </xf>
    <xf numFmtId="42" fontId="11" fillId="2" borderId="13" xfId="2" quotePrefix="1" applyFont="1" applyFill="1" applyBorder="1" applyAlignment="1">
      <alignment horizontal="right" vertical="center"/>
    </xf>
    <xf numFmtId="42" fontId="11" fillId="2" borderId="14" xfId="2" applyFont="1" applyFill="1" applyBorder="1" applyAlignment="1">
      <alignment horizontal="right" vertical="center"/>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7" fillId="2" borderId="3" xfId="0" applyFont="1" applyFill="1" applyBorder="1" applyAlignment="1">
      <alignment horizontal="center" vertical="center"/>
    </xf>
    <xf numFmtId="42" fontId="17" fillId="2" borderId="3" xfId="2" applyFont="1" applyFill="1" applyBorder="1" applyAlignment="1">
      <alignment horizontal="center" vertical="center"/>
    </xf>
    <xf numFmtId="0" fontId="17" fillId="2" borderId="3" xfId="0" applyFont="1" applyFill="1" applyBorder="1" applyAlignment="1">
      <alignment horizontal="center" vertical="center" wrapText="1"/>
    </xf>
    <xf numFmtId="0" fontId="29" fillId="2" borderId="19"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20" xfId="0" applyFont="1" applyFill="1" applyBorder="1" applyAlignment="1">
      <alignment horizontal="center" vertical="center"/>
    </xf>
  </cellXfs>
  <cellStyles count="4">
    <cellStyle name="Millares [0]" xfId="1" builtinId="6"/>
    <cellStyle name="Moneda [0]" xfId="2" builtinId="7"/>
    <cellStyle name="Normal" xfId="0" builtinId="0"/>
    <cellStyle name="Porcentaje" xfId="3" builtinId="5"/>
  </cellStyles>
  <dxfs count="0"/>
  <tableStyles count="0" defaultTableStyle="TableStyleMedium2" defaultPivotStyle="PivotStyleLight16"/>
  <colors>
    <mruColors>
      <color rgb="FFE6EF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id="{5FDDB762-3428-4D29-84C9-8F2915C63A77}"/>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id="{6A21DEFD-6ACC-450A-8A41-B76C24C6A37A}"/>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rgbClr val="0000FF"/>
              </a:solidFill>
              <a:latin typeface="Arial Narrow"/>
            </a:rPr>
            <a:t>SEGUIMIENTO AL PLAN DE CONVOCATORIAS 2019</a:t>
          </a:r>
        </a:p>
        <a:p>
          <a:pPr algn="ctr" rtl="0">
            <a:defRPr sz="1000"/>
          </a:pPr>
          <a:r>
            <a:rPr lang="en-US" sz="2100" b="1" i="0" u="none" strike="noStrike" baseline="0">
              <a:solidFill>
                <a:srgbClr val="0000FF"/>
              </a:solidFill>
              <a:effectLst/>
              <a:latin typeface="Arial Narrow"/>
              <a:ea typeface="+mn-ea"/>
              <a:cs typeface="+mn-cs"/>
            </a:rPr>
            <a:t>Corte al 30 de septiembre de 2019</a:t>
          </a:r>
          <a:endParaRPr lang="en-US" sz="2100" b="0" i="0" u="none" strike="noStrike" baseline="0">
            <a:solidFill>
              <a:srgbClr val="0000FF"/>
            </a:solidFill>
            <a:latin typeface="Arial Narrow"/>
          </a:endParaRPr>
        </a:p>
      </xdr:txBody>
    </xdr:sp>
    <xdr:clientData/>
  </xdr:twoCellAnchor>
  <xdr:twoCellAnchor editAs="oneCell">
    <xdr:from>
      <xdr:col>0</xdr:col>
      <xdr:colOff>83343</xdr:colOff>
      <xdr:row>3</xdr:row>
      <xdr:rowOff>83343</xdr:rowOff>
    </xdr:from>
    <xdr:to>
      <xdr:col>8</xdr:col>
      <xdr:colOff>702469</xdr:colOff>
      <xdr:row>9</xdr:row>
      <xdr:rowOff>166687</xdr:rowOff>
    </xdr:to>
    <xdr:pic>
      <xdr:nvPicPr>
        <xdr:cNvPr id="4" name="Imagen 3">
          <a:extLst>
            <a:ext uri="{FF2B5EF4-FFF2-40B4-BE49-F238E27FC236}">
              <a16:creationId xmlns:a16="http://schemas.microsoft.com/office/drawing/2014/main" id="{3098EFF7-EF68-49E5-A306-CE226E7DBA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3" y="912018"/>
          <a:ext cx="6715126" cy="122634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3</xdr:col>
      <xdr:colOff>181334</xdr:colOff>
      <xdr:row>2</xdr:row>
      <xdr:rowOff>203502</xdr:rowOff>
    </xdr:to>
    <xdr:pic>
      <xdr:nvPicPr>
        <xdr:cNvPr id="3" name="Imagen 2">
          <a:extLst>
            <a:ext uri="{FF2B5EF4-FFF2-40B4-BE49-F238E27FC236}">
              <a16:creationId xmlns:a16="http://schemas.microsoft.com/office/drawing/2014/main" id="{49BCE251-3717-4029-99A3-823B1B25CA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916" y="105835"/>
          <a:ext cx="3060000" cy="64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2</xdr:col>
      <xdr:colOff>55267</xdr:colOff>
      <xdr:row>2</xdr:row>
      <xdr:rowOff>203502</xdr:rowOff>
    </xdr:to>
    <xdr:pic>
      <xdr:nvPicPr>
        <xdr:cNvPr id="2" name="Imagen 1">
          <a:extLst>
            <a:ext uri="{FF2B5EF4-FFF2-40B4-BE49-F238E27FC236}">
              <a16:creationId xmlns:a16="http://schemas.microsoft.com/office/drawing/2014/main" id="{6427D451-3461-4691-972E-9BA41C91B5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49" y="105835"/>
          <a:ext cx="3064235" cy="650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2</xdr:col>
      <xdr:colOff>1596076</xdr:colOff>
      <xdr:row>2</xdr:row>
      <xdr:rowOff>203502</xdr:rowOff>
    </xdr:to>
    <xdr:pic>
      <xdr:nvPicPr>
        <xdr:cNvPr id="2" name="Imagen 1">
          <a:extLst>
            <a:ext uri="{FF2B5EF4-FFF2-40B4-BE49-F238E27FC236}">
              <a16:creationId xmlns:a16="http://schemas.microsoft.com/office/drawing/2014/main" id="{DEDA05B6-3BF5-42CA-8FA2-3534C5A42C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49" y="105835"/>
          <a:ext cx="3064235" cy="6501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3</xdr:col>
      <xdr:colOff>181334</xdr:colOff>
      <xdr:row>2</xdr:row>
      <xdr:rowOff>203502</xdr:rowOff>
    </xdr:to>
    <xdr:pic>
      <xdr:nvPicPr>
        <xdr:cNvPr id="2" name="Imagen 1">
          <a:extLst>
            <a:ext uri="{FF2B5EF4-FFF2-40B4-BE49-F238E27FC236}">
              <a16:creationId xmlns:a16="http://schemas.microsoft.com/office/drawing/2014/main" id="{011F5691-6D4A-4949-A8C9-AB69148014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49" y="105835"/>
          <a:ext cx="3064235" cy="650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2</xdr:col>
      <xdr:colOff>1021775</xdr:colOff>
      <xdr:row>2</xdr:row>
      <xdr:rowOff>203502</xdr:rowOff>
    </xdr:to>
    <xdr:pic>
      <xdr:nvPicPr>
        <xdr:cNvPr id="2" name="Imagen 1">
          <a:extLst>
            <a:ext uri="{FF2B5EF4-FFF2-40B4-BE49-F238E27FC236}">
              <a16:creationId xmlns:a16="http://schemas.microsoft.com/office/drawing/2014/main" id="{A3DF3F23-BF15-4E58-93A4-54055B9330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49" y="105835"/>
          <a:ext cx="3064235" cy="6501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507999</xdr:colOff>
      <xdr:row>0</xdr:row>
      <xdr:rowOff>105835</xdr:rowOff>
    </xdr:from>
    <xdr:to>
      <xdr:col>2</xdr:col>
      <xdr:colOff>1601425</xdr:colOff>
      <xdr:row>2</xdr:row>
      <xdr:rowOff>203502</xdr:rowOff>
    </xdr:to>
    <xdr:pic>
      <xdr:nvPicPr>
        <xdr:cNvPr id="2" name="Imagen 1">
          <a:extLst>
            <a:ext uri="{FF2B5EF4-FFF2-40B4-BE49-F238E27FC236}">
              <a16:creationId xmlns:a16="http://schemas.microsoft.com/office/drawing/2014/main" id="{9832D135-337F-4AA0-9F1B-E8F747490F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49" y="105835"/>
          <a:ext cx="3064235" cy="6501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5150-CAF8-46CC-9197-F571A6E427E3}">
  <dimension ref="A1:I46"/>
  <sheetViews>
    <sheetView showGridLines="0" tabSelected="1" topLeftCell="A13" zoomScale="80" zoomScaleNormal="80" workbookViewId="0">
      <selection activeCell="I29" sqref="I29"/>
    </sheetView>
  </sheetViews>
  <sheetFormatPr baseColWidth="10" defaultRowHeight="15"/>
  <sheetData>
    <row r="1" spans="1:9">
      <c r="A1" s="132"/>
      <c r="B1" s="133"/>
      <c r="C1" s="133"/>
      <c r="D1" s="133"/>
      <c r="E1" s="133"/>
      <c r="F1" s="133"/>
      <c r="G1" s="133"/>
      <c r="H1" s="133"/>
      <c r="I1" s="134"/>
    </row>
    <row r="2" spans="1:9" ht="35.25" customHeight="1">
      <c r="A2" s="135"/>
      <c r="B2" s="136"/>
      <c r="C2" s="136"/>
      <c r="D2" s="136"/>
      <c r="E2" s="136"/>
      <c r="F2" s="136"/>
      <c r="G2" s="136"/>
      <c r="H2" s="136"/>
      <c r="I2" s="137"/>
    </row>
    <row r="3" spans="1:9">
      <c r="A3" s="135"/>
      <c r="B3" s="136"/>
      <c r="C3" s="136"/>
      <c r="D3" s="136"/>
      <c r="E3" s="136"/>
      <c r="F3" s="136"/>
      <c r="G3" s="136"/>
      <c r="H3" s="136"/>
      <c r="I3" s="137"/>
    </row>
    <row r="4" spans="1:9">
      <c r="A4" s="135"/>
      <c r="B4" s="136"/>
      <c r="C4" s="136"/>
      <c r="D4" s="136"/>
      <c r="E4" s="136"/>
      <c r="F4" s="136"/>
      <c r="G4" s="136"/>
      <c r="H4" s="136"/>
      <c r="I4" s="137"/>
    </row>
    <row r="5" spans="1:9">
      <c r="A5" s="135"/>
      <c r="B5" s="136"/>
      <c r="C5" s="136"/>
      <c r="D5" s="136"/>
      <c r="E5" s="136"/>
      <c r="F5" s="136"/>
      <c r="G5" s="136"/>
      <c r="H5" s="136"/>
      <c r="I5" s="137"/>
    </row>
    <row r="6" spans="1:9">
      <c r="A6" s="135"/>
      <c r="B6" s="136"/>
      <c r="C6" s="136"/>
      <c r="D6" s="136"/>
      <c r="E6" s="136"/>
      <c r="F6" s="136"/>
      <c r="G6" s="136"/>
      <c r="H6" s="136"/>
      <c r="I6" s="137"/>
    </row>
    <row r="7" spans="1:9">
      <c r="A7" s="135"/>
      <c r="B7" s="136"/>
      <c r="C7" s="136"/>
      <c r="D7" s="136"/>
      <c r="E7" s="136"/>
      <c r="F7" s="136"/>
      <c r="G7" s="136"/>
      <c r="H7" s="136"/>
      <c r="I7" s="137"/>
    </row>
    <row r="8" spans="1:9">
      <c r="A8" s="135"/>
      <c r="B8" s="136"/>
      <c r="C8" s="136"/>
      <c r="D8" s="136"/>
      <c r="E8" s="136"/>
      <c r="F8" s="136"/>
      <c r="G8" s="136"/>
      <c r="H8" s="136"/>
      <c r="I8" s="137"/>
    </row>
    <row r="9" spans="1:9">
      <c r="A9" s="135"/>
      <c r="B9" s="136"/>
      <c r="C9" s="136"/>
      <c r="D9" s="136"/>
      <c r="E9" s="136"/>
      <c r="F9" s="136"/>
      <c r="G9" s="136"/>
      <c r="H9" s="136"/>
      <c r="I9" s="137"/>
    </row>
    <row r="10" spans="1:9">
      <c r="A10" s="135"/>
      <c r="B10" s="136"/>
      <c r="C10" s="136"/>
      <c r="D10" s="136"/>
      <c r="E10" s="136"/>
      <c r="F10" s="136"/>
      <c r="G10" s="136"/>
      <c r="H10" s="136"/>
      <c r="I10" s="137"/>
    </row>
    <row r="11" spans="1:9">
      <c r="A11" s="135"/>
      <c r="B11" s="136"/>
      <c r="C11" s="136"/>
      <c r="D11" s="136"/>
      <c r="E11" s="136"/>
      <c r="F11" s="136"/>
      <c r="G11" s="136"/>
      <c r="H11" s="136"/>
      <c r="I11" s="137"/>
    </row>
    <row r="12" spans="1:9">
      <c r="A12" s="135"/>
      <c r="B12" s="136"/>
      <c r="C12" s="136"/>
      <c r="D12" s="136"/>
      <c r="E12" s="136"/>
      <c r="F12" s="136"/>
      <c r="G12" s="136"/>
      <c r="H12" s="136"/>
      <c r="I12" s="137"/>
    </row>
    <row r="13" spans="1:9">
      <c r="A13" s="135"/>
      <c r="B13" s="136"/>
      <c r="C13" s="136"/>
      <c r="D13" s="136"/>
      <c r="E13" s="136"/>
      <c r="F13" s="136"/>
      <c r="G13" s="136"/>
      <c r="H13" s="136"/>
      <c r="I13" s="137"/>
    </row>
    <row r="14" spans="1:9">
      <c r="A14" s="135"/>
      <c r="B14" s="136"/>
      <c r="C14" s="136"/>
      <c r="D14" s="136"/>
      <c r="E14" s="136"/>
      <c r="F14" s="136"/>
      <c r="G14" s="136"/>
      <c r="H14" s="136"/>
      <c r="I14" s="137"/>
    </row>
    <row r="15" spans="1:9" ht="42.75" customHeight="1">
      <c r="A15" s="135"/>
      <c r="B15" s="136"/>
      <c r="C15" s="136"/>
      <c r="D15" s="136"/>
      <c r="E15" s="136"/>
      <c r="F15" s="136"/>
      <c r="G15" s="136"/>
      <c r="H15" s="136"/>
      <c r="I15" s="137"/>
    </row>
    <row r="16" spans="1:9">
      <c r="A16" s="135"/>
      <c r="B16" s="136"/>
      <c r="C16" s="136"/>
      <c r="D16" s="136"/>
      <c r="E16" s="136"/>
      <c r="F16" s="136"/>
      <c r="G16" s="136"/>
      <c r="H16" s="136"/>
      <c r="I16" s="137"/>
    </row>
    <row r="17" spans="1:9">
      <c r="A17" s="135"/>
      <c r="B17" s="136"/>
      <c r="C17" s="136"/>
      <c r="D17" s="136"/>
      <c r="E17" s="136"/>
      <c r="F17" s="136"/>
      <c r="G17" s="136"/>
      <c r="H17" s="136"/>
      <c r="I17" s="137"/>
    </row>
    <row r="18" spans="1:9">
      <c r="A18" s="135"/>
      <c r="B18" s="136"/>
      <c r="C18" s="136"/>
      <c r="D18" s="136"/>
      <c r="E18" s="136"/>
      <c r="F18" s="136"/>
      <c r="G18" s="136"/>
      <c r="H18" s="136"/>
      <c r="I18" s="137"/>
    </row>
    <row r="19" spans="1:9">
      <c r="A19" s="135"/>
      <c r="B19" s="136"/>
      <c r="C19" s="136"/>
      <c r="D19" s="136"/>
      <c r="E19" s="136"/>
      <c r="F19" s="136"/>
      <c r="G19" s="136"/>
      <c r="H19" s="136"/>
      <c r="I19" s="137"/>
    </row>
    <row r="20" spans="1:9">
      <c r="A20" s="135"/>
      <c r="B20" s="136"/>
      <c r="C20" s="136"/>
      <c r="D20" s="136"/>
      <c r="E20" s="136"/>
      <c r="F20" s="136"/>
      <c r="G20" s="136"/>
      <c r="H20" s="136"/>
      <c r="I20" s="137"/>
    </row>
    <row r="21" spans="1:9">
      <c r="A21" s="135"/>
      <c r="B21" s="136"/>
      <c r="C21" s="136"/>
      <c r="D21" s="136"/>
      <c r="E21" s="136"/>
      <c r="F21" s="136"/>
      <c r="G21" s="136"/>
      <c r="H21" s="136"/>
      <c r="I21" s="137"/>
    </row>
    <row r="22" spans="1:9">
      <c r="A22" s="135"/>
      <c r="B22" s="136"/>
      <c r="C22" s="136"/>
      <c r="D22" s="136"/>
      <c r="E22" s="136"/>
      <c r="F22" s="136"/>
      <c r="G22" s="136"/>
      <c r="H22" s="136"/>
      <c r="I22" s="137"/>
    </row>
    <row r="23" spans="1:9">
      <c r="A23" s="135"/>
      <c r="B23" s="136"/>
      <c r="C23" s="136"/>
      <c r="D23" s="136"/>
      <c r="E23" s="136"/>
      <c r="F23" s="136"/>
      <c r="G23" s="136"/>
      <c r="H23" s="136"/>
      <c r="I23" s="137"/>
    </row>
    <row r="24" spans="1:9">
      <c r="A24" s="135"/>
      <c r="B24" s="136"/>
      <c r="C24" s="136"/>
      <c r="D24" s="136"/>
      <c r="E24" s="136"/>
      <c r="F24" s="136"/>
      <c r="G24" s="136"/>
      <c r="H24" s="136"/>
      <c r="I24" s="137"/>
    </row>
    <row r="25" spans="1:9">
      <c r="A25" s="135"/>
      <c r="B25" s="136"/>
      <c r="C25" s="136"/>
      <c r="D25" s="136"/>
      <c r="E25" s="136"/>
      <c r="F25" s="136"/>
      <c r="G25" s="136"/>
      <c r="H25" s="136"/>
      <c r="I25" s="137"/>
    </row>
    <row r="26" spans="1:9">
      <c r="A26" s="135"/>
      <c r="B26" s="136"/>
      <c r="C26" s="136"/>
      <c r="D26" s="136"/>
      <c r="E26" s="136"/>
      <c r="F26" s="136"/>
      <c r="G26" s="136"/>
      <c r="H26" s="136"/>
      <c r="I26" s="137"/>
    </row>
    <row r="27" spans="1:9">
      <c r="A27" s="135"/>
      <c r="B27" s="136"/>
      <c r="C27" s="136"/>
      <c r="D27" s="136"/>
      <c r="E27" s="136"/>
      <c r="F27" s="136"/>
      <c r="G27" s="136"/>
      <c r="H27" s="136"/>
      <c r="I27" s="137"/>
    </row>
    <row r="28" spans="1:9">
      <c r="A28" s="135"/>
      <c r="B28" s="136"/>
      <c r="C28" s="136"/>
      <c r="D28" s="136"/>
      <c r="E28" s="136"/>
      <c r="F28" s="136"/>
      <c r="G28" s="136"/>
      <c r="H28" s="136"/>
      <c r="I28" s="137"/>
    </row>
    <row r="29" spans="1:9">
      <c r="A29" s="135"/>
      <c r="B29" s="136"/>
      <c r="C29" s="136"/>
      <c r="D29" s="136"/>
      <c r="E29" s="136"/>
      <c r="F29" s="136"/>
      <c r="G29" s="136"/>
      <c r="H29" s="136"/>
      <c r="I29" s="137"/>
    </row>
    <row r="30" spans="1:9" ht="42" customHeight="1">
      <c r="A30" s="135"/>
      <c r="B30" s="149"/>
      <c r="C30" s="149"/>
      <c r="D30" s="149"/>
      <c r="E30" s="149"/>
      <c r="F30" s="149"/>
      <c r="G30" s="149"/>
      <c r="H30" s="149"/>
      <c r="I30" s="137"/>
    </row>
    <row r="31" spans="1:9">
      <c r="A31" s="135"/>
      <c r="B31" s="136"/>
      <c r="C31" s="136"/>
      <c r="D31" s="136"/>
      <c r="E31" s="136"/>
      <c r="F31" s="136"/>
      <c r="G31" s="136"/>
      <c r="H31" s="136"/>
      <c r="I31" s="137"/>
    </row>
    <row r="32" spans="1:9" ht="20.25" customHeight="1">
      <c r="A32" s="222" t="s">
        <v>254</v>
      </c>
      <c r="B32" s="223"/>
      <c r="C32" s="223"/>
      <c r="D32" s="223"/>
      <c r="E32" s="223"/>
      <c r="F32" s="223"/>
      <c r="G32" s="223"/>
      <c r="H32" s="223"/>
      <c r="I32" s="224"/>
    </row>
    <row r="33" spans="1:9" ht="20.25" customHeight="1">
      <c r="A33" s="135"/>
      <c r="B33" s="136"/>
      <c r="C33" s="136"/>
      <c r="D33" s="136"/>
      <c r="E33" s="136"/>
      <c r="F33" s="136"/>
      <c r="G33" s="136"/>
      <c r="H33" s="136"/>
      <c r="I33" s="137"/>
    </row>
    <row r="34" spans="1:9" ht="20.25" customHeight="1">
      <c r="A34" s="135"/>
      <c r="B34" s="136"/>
      <c r="C34" s="136"/>
      <c r="D34" s="136"/>
      <c r="E34" s="136"/>
      <c r="F34" s="136"/>
      <c r="G34" s="136"/>
      <c r="H34" s="136"/>
      <c r="I34" s="137"/>
    </row>
    <row r="35" spans="1:9" ht="20.25" customHeight="1">
      <c r="A35" s="135"/>
      <c r="B35" s="136"/>
      <c r="C35" s="136"/>
      <c r="D35" s="136"/>
      <c r="E35" s="136"/>
      <c r="F35" s="136"/>
      <c r="G35" s="136"/>
      <c r="H35" s="136"/>
      <c r="I35" s="137"/>
    </row>
    <row r="36" spans="1:9" ht="20.25" customHeight="1">
      <c r="A36" s="150"/>
      <c r="B36" s="151"/>
      <c r="C36" s="151"/>
      <c r="D36" s="151"/>
      <c r="E36" s="151"/>
      <c r="F36" s="151"/>
      <c r="G36" s="151"/>
      <c r="H36" s="151"/>
      <c r="I36" s="152"/>
    </row>
    <row r="37" spans="1:9" ht="20.25" customHeight="1">
      <c r="A37" s="135"/>
      <c r="B37" s="136"/>
      <c r="C37" s="136"/>
      <c r="D37" s="136"/>
      <c r="E37" s="136"/>
      <c r="F37" s="136"/>
      <c r="G37" s="136"/>
      <c r="H37" s="136"/>
      <c r="I37" s="137"/>
    </row>
    <row r="38" spans="1:9" ht="20.25" customHeight="1">
      <c r="A38" s="135"/>
      <c r="B38" s="136"/>
      <c r="C38" s="136"/>
      <c r="D38" s="136"/>
      <c r="E38" s="136"/>
      <c r="F38" s="136"/>
      <c r="G38" s="136"/>
      <c r="H38" s="136"/>
      <c r="I38" s="137"/>
    </row>
    <row r="39" spans="1:9">
      <c r="A39" s="135"/>
      <c r="B39" s="136"/>
      <c r="C39" s="136"/>
      <c r="D39" s="136"/>
      <c r="E39" s="136"/>
      <c r="F39" s="136"/>
      <c r="G39" s="136"/>
      <c r="H39" s="136"/>
      <c r="I39" s="137"/>
    </row>
    <row r="40" spans="1:9">
      <c r="A40" s="135"/>
      <c r="B40" s="136"/>
      <c r="C40" s="136"/>
      <c r="D40" s="136"/>
      <c r="E40" s="136"/>
      <c r="F40" s="136"/>
      <c r="G40" s="136"/>
      <c r="H40" s="136"/>
      <c r="I40" s="137"/>
    </row>
    <row r="41" spans="1:9">
      <c r="A41" s="135"/>
      <c r="B41" s="136"/>
      <c r="C41" s="136"/>
      <c r="D41" s="136"/>
      <c r="E41" s="136"/>
      <c r="F41" s="136"/>
      <c r="G41" s="136"/>
      <c r="H41" s="136"/>
      <c r="I41" s="137"/>
    </row>
    <row r="42" spans="1:9">
      <c r="A42" s="135"/>
      <c r="B42" s="136"/>
      <c r="C42" s="136"/>
      <c r="D42" s="136"/>
      <c r="E42" s="136"/>
      <c r="F42" s="136"/>
      <c r="G42" s="136"/>
      <c r="H42" s="136"/>
      <c r="I42" s="137"/>
    </row>
    <row r="43" spans="1:9">
      <c r="A43" s="135"/>
      <c r="B43" s="136"/>
      <c r="C43" s="136"/>
      <c r="D43" s="136"/>
      <c r="E43" s="136"/>
      <c r="F43" s="136"/>
      <c r="G43" s="136"/>
      <c r="H43" s="136"/>
      <c r="I43" s="137"/>
    </row>
    <row r="44" spans="1:9">
      <c r="A44" s="135"/>
      <c r="B44" s="136"/>
      <c r="C44" s="136"/>
      <c r="D44" s="136"/>
      <c r="E44" s="136"/>
      <c r="F44" s="136"/>
      <c r="G44" s="136"/>
      <c r="H44" s="136"/>
      <c r="I44" s="137"/>
    </row>
    <row r="45" spans="1:9">
      <c r="A45" s="135"/>
      <c r="B45" s="136"/>
      <c r="C45" s="136"/>
      <c r="D45" s="136"/>
      <c r="E45" s="136"/>
      <c r="F45" s="136"/>
      <c r="G45" s="136"/>
      <c r="H45" s="136"/>
      <c r="I45" s="137"/>
    </row>
    <row r="46" spans="1:9" ht="15.75" thickBot="1">
      <c r="A46" s="138"/>
      <c r="B46" s="139"/>
      <c r="C46" s="139"/>
      <c r="D46" s="139"/>
      <c r="E46" s="139"/>
      <c r="F46" s="139"/>
      <c r="G46" s="139"/>
      <c r="H46" s="139"/>
      <c r="I46" s="140"/>
    </row>
  </sheetData>
  <mergeCells count="3">
    <mergeCell ref="B30:H30"/>
    <mergeCell ref="A32:I32"/>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1:S22"/>
  <sheetViews>
    <sheetView zoomScale="62" zoomScaleNormal="62" workbookViewId="0">
      <selection activeCell="S19" sqref="S19"/>
    </sheetView>
  </sheetViews>
  <sheetFormatPr baseColWidth="10" defaultColWidth="21" defaultRowHeight="15"/>
  <cols>
    <col min="1" max="1" width="6.5703125" style="1" customWidth="1"/>
    <col min="2" max="2" width="29.5703125" style="1" customWidth="1"/>
    <col min="3" max="3" width="21.28515625" style="1" customWidth="1"/>
    <col min="4" max="4" width="25.5703125"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2" width="21" style="1"/>
    <col min="13" max="13" width="21" style="1" customWidth="1"/>
    <col min="14" max="14" width="21" style="1"/>
    <col min="15" max="15" width="14.28515625" style="1" bestFit="1" customWidth="1"/>
    <col min="16" max="16" width="10.85546875" style="1" customWidth="1"/>
    <col min="17" max="17" width="21" style="1"/>
    <col min="18" max="18" width="41.42578125" style="1" customWidth="1"/>
    <col min="19" max="19" width="59.2851562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24</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186.75" customHeight="1">
      <c r="A9" s="83">
        <v>860</v>
      </c>
      <c r="B9" s="127" t="s">
        <v>25</v>
      </c>
      <c r="C9" s="4" t="s">
        <v>29</v>
      </c>
      <c r="D9" s="4" t="s">
        <v>30</v>
      </c>
      <c r="E9" s="6">
        <v>260</v>
      </c>
      <c r="F9" s="2"/>
      <c r="G9" s="2"/>
      <c r="H9" s="57" t="s">
        <v>167</v>
      </c>
      <c r="I9" s="110" t="s">
        <v>222</v>
      </c>
      <c r="J9" s="111" t="s">
        <v>38</v>
      </c>
      <c r="K9" s="72">
        <v>24625365680</v>
      </c>
      <c r="L9" s="61" t="s">
        <v>149</v>
      </c>
      <c r="M9" s="73">
        <v>24625365680</v>
      </c>
      <c r="N9" s="2"/>
      <c r="O9" s="2"/>
      <c r="P9" s="2"/>
      <c r="Q9" s="55" t="s">
        <v>40</v>
      </c>
      <c r="R9" s="63" t="s">
        <v>248</v>
      </c>
      <c r="S9" s="45" t="s">
        <v>294</v>
      </c>
    </row>
    <row r="10" spans="1:19" ht="148.5" customHeight="1">
      <c r="A10" s="83">
        <v>848</v>
      </c>
      <c r="B10" s="11" t="s">
        <v>26</v>
      </c>
      <c r="C10" s="4" t="s">
        <v>29</v>
      </c>
      <c r="D10" s="4" t="s">
        <v>31</v>
      </c>
      <c r="E10" s="6">
        <v>200</v>
      </c>
      <c r="F10" s="2"/>
      <c r="G10" s="2"/>
      <c r="H10" s="57" t="s">
        <v>36</v>
      </c>
      <c r="I10" s="82" t="s">
        <v>168</v>
      </c>
      <c r="J10" s="83" t="s">
        <v>38</v>
      </c>
      <c r="K10" s="72">
        <v>19326800000</v>
      </c>
      <c r="L10" s="61" t="s">
        <v>149</v>
      </c>
      <c r="M10" s="73">
        <v>19326800000</v>
      </c>
      <c r="N10" s="2"/>
      <c r="O10" s="2"/>
      <c r="P10" s="2"/>
      <c r="Q10" s="55" t="s">
        <v>40</v>
      </c>
      <c r="R10" s="45" t="s">
        <v>169</v>
      </c>
      <c r="S10" s="45" t="s">
        <v>243</v>
      </c>
    </row>
    <row r="11" spans="1:19" ht="110.25">
      <c r="A11" s="12" t="s">
        <v>42</v>
      </c>
      <c r="B11" s="11" t="s">
        <v>27</v>
      </c>
      <c r="C11" s="4" t="s">
        <v>29</v>
      </c>
      <c r="D11" s="4" t="s">
        <v>30</v>
      </c>
      <c r="E11" s="6">
        <v>40</v>
      </c>
      <c r="F11" s="6">
        <v>40</v>
      </c>
      <c r="G11" s="84">
        <f t="shared" ref="G11:G16" si="0">IF(F11/E11&gt;1, 100%, (F11/E11))</f>
        <v>1</v>
      </c>
      <c r="H11" s="8" t="s">
        <v>34</v>
      </c>
      <c r="I11" s="55" t="s">
        <v>37</v>
      </c>
      <c r="J11" s="56" t="s">
        <v>171</v>
      </c>
      <c r="K11" s="74">
        <v>20000000000</v>
      </c>
      <c r="L11" s="60" t="s">
        <v>149</v>
      </c>
      <c r="M11" s="73">
        <v>20000000000</v>
      </c>
      <c r="N11" s="73">
        <f>+M11</f>
        <v>20000000000</v>
      </c>
      <c r="O11" s="84">
        <f>+N11/M11</f>
        <v>1</v>
      </c>
      <c r="P11" s="2"/>
      <c r="Q11" s="55" t="s">
        <v>40</v>
      </c>
      <c r="R11" s="45" t="s">
        <v>170</v>
      </c>
      <c r="S11" s="45" t="s">
        <v>223</v>
      </c>
    </row>
    <row r="12" spans="1:19" ht="78.75" customHeight="1">
      <c r="A12" s="183" t="s">
        <v>42</v>
      </c>
      <c r="B12" s="185" t="s">
        <v>28</v>
      </c>
      <c r="C12" s="181" t="s">
        <v>29</v>
      </c>
      <c r="D12" s="4" t="s">
        <v>30</v>
      </c>
      <c r="E12" s="6">
        <v>120</v>
      </c>
      <c r="F12" s="6">
        <v>150</v>
      </c>
      <c r="G12" s="84">
        <f t="shared" si="0"/>
        <v>1</v>
      </c>
      <c r="H12" s="193" t="s">
        <v>35</v>
      </c>
      <c r="I12" s="185" t="s">
        <v>39</v>
      </c>
      <c r="J12" s="183" t="s">
        <v>171</v>
      </c>
      <c r="K12" s="195">
        <v>58807836000</v>
      </c>
      <c r="L12" s="197" t="s">
        <v>149</v>
      </c>
      <c r="M12" s="191">
        <v>58807836000</v>
      </c>
      <c r="N12" s="191">
        <f>+M12</f>
        <v>58807836000</v>
      </c>
      <c r="O12" s="153">
        <f>+N12/M12</f>
        <v>1</v>
      </c>
      <c r="P12" s="58"/>
      <c r="Q12" s="185" t="s">
        <v>40</v>
      </c>
      <c r="R12" s="199" t="s">
        <v>172</v>
      </c>
      <c r="S12" s="199" t="s">
        <v>173</v>
      </c>
    </row>
    <row r="13" spans="1:19" ht="78.75" customHeight="1">
      <c r="A13" s="184"/>
      <c r="B13" s="186"/>
      <c r="C13" s="181"/>
      <c r="D13" s="4" t="s">
        <v>32</v>
      </c>
      <c r="E13" s="6">
        <v>1080</v>
      </c>
      <c r="F13" s="6">
        <v>1218</v>
      </c>
      <c r="G13" s="84">
        <f t="shared" si="0"/>
        <v>1</v>
      </c>
      <c r="H13" s="194"/>
      <c r="I13" s="186"/>
      <c r="J13" s="184"/>
      <c r="K13" s="196"/>
      <c r="L13" s="198"/>
      <c r="M13" s="192"/>
      <c r="N13" s="184"/>
      <c r="O13" s="154"/>
      <c r="P13" s="59"/>
      <c r="Q13" s="186"/>
      <c r="R13" s="200"/>
      <c r="S13" s="200"/>
    </row>
    <row r="14" spans="1:19" ht="141.75" customHeight="1">
      <c r="A14" s="12">
        <v>835</v>
      </c>
      <c r="B14" s="52" t="s">
        <v>133</v>
      </c>
      <c r="C14" s="4" t="s">
        <v>29</v>
      </c>
      <c r="D14" s="4" t="s">
        <v>32</v>
      </c>
      <c r="E14" s="6">
        <v>300</v>
      </c>
      <c r="F14" s="6">
        <v>300</v>
      </c>
      <c r="G14" s="84">
        <f t="shared" si="0"/>
        <v>1</v>
      </c>
      <c r="H14" s="57" t="s">
        <v>33</v>
      </c>
      <c r="I14" s="55" t="s">
        <v>136</v>
      </c>
      <c r="J14" s="56" t="s">
        <v>171</v>
      </c>
      <c r="K14" s="53" t="s">
        <v>149</v>
      </c>
      <c r="L14" s="75">
        <v>11989443823</v>
      </c>
      <c r="M14" s="73">
        <v>11989443823</v>
      </c>
      <c r="N14" s="73">
        <v>11065755000</v>
      </c>
      <c r="O14" s="80">
        <f>+N14/M14</f>
        <v>0.92295815914095714</v>
      </c>
      <c r="P14" s="2"/>
      <c r="Q14" s="55" t="s">
        <v>40</v>
      </c>
      <c r="R14" s="45" t="s">
        <v>128</v>
      </c>
      <c r="S14" s="45" t="s">
        <v>174</v>
      </c>
    </row>
    <row r="15" spans="1:19" ht="146.25" customHeight="1">
      <c r="A15" s="12">
        <v>834</v>
      </c>
      <c r="B15" s="52" t="s">
        <v>132</v>
      </c>
      <c r="C15" s="4" t="s">
        <v>29</v>
      </c>
      <c r="D15" s="4" t="s">
        <v>32</v>
      </c>
      <c r="E15" s="6">
        <v>115</v>
      </c>
      <c r="F15" s="6">
        <v>112</v>
      </c>
      <c r="G15" s="84">
        <f t="shared" si="0"/>
        <v>0.97391304347826091</v>
      </c>
      <c r="H15" s="57" t="s">
        <v>33</v>
      </c>
      <c r="I15" s="55" t="s">
        <v>136</v>
      </c>
      <c r="J15" s="56" t="s">
        <v>171</v>
      </c>
      <c r="K15" s="61" t="s">
        <v>149</v>
      </c>
      <c r="L15" s="72">
        <v>4000000000</v>
      </c>
      <c r="M15" s="73">
        <v>4000000000</v>
      </c>
      <c r="N15" s="130">
        <f>32459548*112</f>
        <v>3635469376</v>
      </c>
      <c r="O15" s="80">
        <f>+N15/M15</f>
        <v>0.90886734400000002</v>
      </c>
      <c r="P15" s="2"/>
      <c r="Q15" s="55" t="s">
        <v>40</v>
      </c>
      <c r="R15" s="45" t="s">
        <v>129</v>
      </c>
      <c r="S15" s="45" t="s">
        <v>244</v>
      </c>
    </row>
    <row r="16" spans="1:19" ht="138.75" customHeight="1">
      <c r="A16" s="182">
        <v>840</v>
      </c>
      <c r="B16" s="179" t="s">
        <v>131</v>
      </c>
      <c r="C16" s="181" t="s">
        <v>29</v>
      </c>
      <c r="D16" s="46" t="s">
        <v>32</v>
      </c>
      <c r="E16" s="6">
        <v>15</v>
      </c>
      <c r="F16" s="6">
        <f>10+5</f>
        <v>15</v>
      </c>
      <c r="G16" s="153">
        <f t="shared" si="0"/>
        <v>1</v>
      </c>
      <c r="H16" s="205" t="s">
        <v>33</v>
      </c>
      <c r="I16" s="185" t="s">
        <v>137</v>
      </c>
      <c r="J16" s="183" t="s">
        <v>171</v>
      </c>
      <c r="K16" s="187" t="s">
        <v>149</v>
      </c>
      <c r="L16" s="189">
        <v>5439500000</v>
      </c>
      <c r="M16" s="191">
        <v>5439500000</v>
      </c>
      <c r="N16" s="191">
        <f>+M16</f>
        <v>5439500000</v>
      </c>
      <c r="O16" s="201">
        <f>+N16/M16</f>
        <v>1</v>
      </c>
      <c r="P16" s="203">
        <v>1</v>
      </c>
      <c r="Q16" s="185" t="s">
        <v>40</v>
      </c>
      <c r="R16" s="207" t="s">
        <v>130</v>
      </c>
      <c r="S16" s="199" t="s">
        <v>296</v>
      </c>
    </row>
    <row r="17" spans="1:19" ht="115.5" customHeight="1">
      <c r="A17" s="182"/>
      <c r="B17" s="180"/>
      <c r="C17" s="181"/>
      <c r="D17" s="46" t="s">
        <v>295</v>
      </c>
      <c r="E17" s="6">
        <v>10</v>
      </c>
      <c r="F17" s="6">
        <f>5+5</f>
        <v>10</v>
      </c>
      <c r="G17" s="154"/>
      <c r="H17" s="206"/>
      <c r="I17" s="186"/>
      <c r="J17" s="184"/>
      <c r="K17" s="188"/>
      <c r="L17" s="190"/>
      <c r="M17" s="192"/>
      <c r="N17" s="184"/>
      <c r="O17" s="202"/>
      <c r="P17" s="204"/>
      <c r="Q17" s="186"/>
      <c r="R17" s="208"/>
      <c r="S17" s="200"/>
    </row>
    <row r="18" spans="1:19" ht="115.5" customHeight="1">
      <c r="A18" s="122"/>
      <c r="B18" s="104" t="s">
        <v>235</v>
      </c>
      <c r="C18" s="121" t="s">
        <v>29</v>
      </c>
      <c r="D18" s="121" t="s">
        <v>135</v>
      </c>
      <c r="E18" s="6">
        <v>20</v>
      </c>
      <c r="F18" s="6"/>
      <c r="G18" s="84"/>
      <c r="H18" s="117" t="s">
        <v>182</v>
      </c>
      <c r="I18" s="118"/>
      <c r="J18" s="123"/>
      <c r="K18" s="124">
        <v>0</v>
      </c>
      <c r="L18" s="125">
        <v>708208320</v>
      </c>
      <c r="M18" s="119">
        <f t="shared" ref="M18" si="1">+L18+K18</f>
        <v>708208320</v>
      </c>
      <c r="N18" s="114"/>
      <c r="O18" s="114"/>
      <c r="P18" s="115"/>
      <c r="Q18" s="95" t="s">
        <v>40</v>
      </c>
      <c r="R18" s="118" t="s">
        <v>41</v>
      </c>
      <c r="S18" s="116" t="s">
        <v>297</v>
      </c>
    </row>
    <row r="19" spans="1:19" ht="115.5" customHeight="1">
      <c r="A19" s="122"/>
      <c r="B19" s="104" t="s">
        <v>230</v>
      </c>
      <c r="C19" s="121" t="s">
        <v>29</v>
      </c>
      <c r="D19" s="121" t="s">
        <v>135</v>
      </c>
      <c r="E19" s="6">
        <v>78</v>
      </c>
      <c r="F19" s="2"/>
      <c r="G19" s="2"/>
      <c r="H19" s="143" t="s">
        <v>182</v>
      </c>
      <c r="I19" s="118"/>
      <c r="J19" s="123"/>
      <c r="K19" s="124">
        <v>0</v>
      </c>
      <c r="L19" s="125">
        <v>2262000000</v>
      </c>
      <c r="M19" s="119">
        <f t="shared" ref="M19" si="2">+L19+K19</f>
        <v>2262000000</v>
      </c>
      <c r="N19" s="114"/>
      <c r="O19" s="114"/>
      <c r="P19" s="115"/>
      <c r="Q19" s="95" t="s">
        <v>40</v>
      </c>
      <c r="R19" s="118" t="s">
        <v>41</v>
      </c>
      <c r="S19" s="128" t="s">
        <v>245</v>
      </c>
    </row>
    <row r="20" spans="1:19" ht="115.5" customHeight="1">
      <c r="A20" s="122">
        <v>855</v>
      </c>
      <c r="B20" s="104" t="s">
        <v>231</v>
      </c>
      <c r="C20" s="121" t="s">
        <v>29</v>
      </c>
      <c r="D20" s="121" t="s">
        <v>233</v>
      </c>
      <c r="E20" s="6">
        <v>101</v>
      </c>
      <c r="F20" s="2"/>
      <c r="G20" s="2"/>
      <c r="H20" s="117" t="s">
        <v>167</v>
      </c>
      <c r="I20" s="118" t="s">
        <v>234</v>
      </c>
      <c r="J20" s="123" t="s">
        <v>122</v>
      </c>
      <c r="K20" s="124">
        <v>0</v>
      </c>
      <c r="L20" s="125">
        <v>4479350000</v>
      </c>
      <c r="M20" s="119">
        <f>+L20+K20</f>
        <v>4479350000</v>
      </c>
      <c r="N20" s="114"/>
      <c r="O20" s="114"/>
      <c r="P20" s="115"/>
      <c r="Q20" s="95" t="s">
        <v>40</v>
      </c>
      <c r="R20" s="131" t="s">
        <v>247</v>
      </c>
      <c r="S20" s="116" t="s">
        <v>246</v>
      </c>
    </row>
    <row r="21" spans="1:19" ht="115.5" customHeight="1">
      <c r="A21" s="122">
        <v>864</v>
      </c>
      <c r="B21" s="104" t="s">
        <v>232</v>
      </c>
      <c r="C21" s="121" t="s">
        <v>29</v>
      </c>
      <c r="D21" s="121" t="s">
        <v>135</v>
      </c>
      <c r="E21" s="6">
        <v>200</v>
      </c>
      <c r="F21" s="2"/>
      <c r="G21" s="2"/>
      <c r="H21" s="117" t="s">
        <v>167</v>
      </c>
      <c r="I21" s="118" t="s">
        <v>242</v>
      </c>
      <c r="J21" s="123" t="s">
        <v>38</v>
      </c>
      <c r="K21" s="124">
        <v>0</v>
      </c>
      <c r="L21" s="125">
        <v>5992000000</v>
      </c>
      <c r="M21" s="119">
        <f t="shared" ref="M21" si="3">+L21+K21</f>
        <v>5992000000</v>
      </c>
      <c r="N21" s="114"/>
      <c r="O21" s="114"/>
      <c r="P21" s="115"/>
      <c r="Q21" s="95" t="s">
        <v>40</v>
      </c>
      <c r="R21" s="129" t="s">
        <v>41</v>
      </c>
      <c r="S21" s="116" t="s">
        <v>249</v>
      </c>
    </row>
    <row r="22" spans="1:19" ht="146.25" customHeight="1">
      <c r="A22" s="12">
        <v>837</v>
      </c>
      <c r="B22" s="11" t="s">
        <v>134</v>
      </c>
      <c r="C22" s="46" t="s">
        <v>29</v>
      </c>
      <c r="D22" s="46" t="s">
        <v>135</v>
      </c>
      <c r="E22" s="6">
        <v>131</v>
      </c>
      <c r="F22" s="6">
        <v>132</v>
      </c>
      <c r="G22" s="84">
        <f>IF(F22/E22&gt;1, 100%, (F22/E22))</f>
        <v>1</v>
      </c>
      <c r="H22" s="57" t="s">
        <v>33</v>
      </c>
      <c r="I22" s="55" t="s">
        <v>137</v>
      </c>
      <c r="J22" s="56" t="s">
        <v>171</v>
      </c>
      <c r="K22" s="61" t="s">
        <v>149</v>
      </c>
      <c r="L22" s="72">
        <v>4978000000</v>
      </c>
      <c r="M22" s="73">
        <v>4978000000</v>
      </c>
      <c r="N22" s="85">
        <v>5016000000</v>
      </c>
      <c r="O22" s="80">
        <f>+N22/M22</f>
        <v>1.0076335877862594</v>
      </c>
      <c r="P22" s="2"/>
      <c r="Q22" s="55" t="s">
        <v>40</v>
      </c>
      <c r="R22" s="45" t="s">
        <v>128</v>
      </c>
      <c r="S22" s="45" t="s">
        <v>175</v>
      </c>
    </row>
  </sheetData>
  <mergeCells count="55">
    <mergeCell ref="N16:N17"/>
    <mergeCell ref="O16:O17"/>
    <mergeCell ref="P16:P17"/>
    <mergeCell ref="S16:S17"/>
    <mergeCell ref="H16:H17"/>
    <mergeCell ref="I16:I17"/>
    <mergeCell ref="Q16:Q17"/>
    <mergeCell ref="R16:R17"/>
    <mergeCell ref="L12:L13"/>
    <mergeCell ref="M12:M13"/>
    <mergeCell ref="Q12:Q13"/>
    <mergeCell ref="R12:R13"/>
    <mergeCell ref="S12:S13"/>
    <mergeCell ref="N12:N13"/>
    <mergeCell ref="O12:O13"/>
    <mergeCell ref="B16:B17"/>
    <mergeCell ref="C16:C17"/>
    <mergeCell ref="A16:A17"/>
    <mergeCell ref="N7:N8"/>
    <mergeCell ref="R7:R8"/>
    <mergeCell ref="A12:A13"/>
    <mergeCell ref="C12:C13"/>
    <mergeCell ref="B12:B13"/>
    <mergeCell ref="J16:J17"/>
    <mergeCell ref="K16:K17"/>
    <mergeCell ref="L16:L17"/>
    <mergeCell ref="M16:M17"/>
    <mergeCell ref="H12:H13"/>
    <mergeCell ref="I12:I13"/>
    <mergeCell ref="J12:J13"/>
    <mergeCell ref="K12:K13"/>
    <mergeCell ref="G7:G8"/>
    <mergeCell ref="C7:C8"/>
    <mergeCell ref="O7:O8"/>
    <mergeCell ref="P7:P8"/>
    <mergeCell ref="H7:H8"/>
    <mergeCell ref="I7:I8"/>
    <mergeCell ref="J7:J8"/>
    <mergeCell ref="K7:M7"/>
    <mergeCell ref="G16:G17"/>
    <mergeCell ref="A5:S5"/>
    <mergeCell ref="E1:Q3"/>
    <mergeCell ref="A6:S6"/>
    <mergeCell ref="R1:S1"/>
    <mergeCell ref="R2:S2"/>
    <mergeCell ref="R3:S3"/>
    <mergeCell ref="A1:D3"/>
    <mergeCell ref="A4:S4"/>
    <mergeCell ref="S7:S8"/>
    <mergeCell ref="Q7:Q8"/>
    <mergeCell ref="A7:A8"/>
    <mergeCell ref="B7:B8"/>
    <mergeCell ref="D7:D8"/>
    <mergeCell ref="E7:E8"/>
    <mergeCell ref="F7:F8"/>
  </mergeCells>
  <pageMargins left="0.23622047244094491" right="0.23622047244094491" top="0.74803149606299213" bottom="0.74803149606299213" header="0.31496062992125984" footer="0.31496062992125984"/>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0D33-1FCE-46A0-AFF6-5CBEE89AB2EA}">
  <sheetPr codeName="Hoja2">
    <tabColor rgb="FF00B0F0"/>
  </sheetPr>
  <dimension ref="A1:S19"/>
  <sheetViews>
    <sheetView topLeftCell="A10" zoomScale="60" zoomScaleNormal="60" workbookViewId="0">
      <selection activeCell="B16" sqref="B16"/>
    </sheetView>
  </sheetViews>
  <sheetFormatPr baseColWidth="10" defaultColWidth="21" defaultRowHeight="15"/>
  <cols>
    <col min="1" max="1" width="6.5703125" style="62" customWidth="1"/>
    <col min="2" max="2" width="52.7109375" style="1" customWidth="1"/>
    <col min="3" max="3" width="21.28515625" style="1" customWidth="1"/>
    <col min="4" max="4" width="25.5703125"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1" width="24.42578125" style="1" customWidth="1"/>
    <col min="12" max="12" width="26.42578125" style="1" customWidth="1"/>
    <col min="13" max="13" width="23.140625" style="1" customWidth="1"/>
    <col min="14" max="14" width="21" style="1"/>
    <col min="15" max="15" width="14.28515625" style="1" bestFit="1" customWidth="1"/>
    <col min="16" max="16" width="10.85546875" style="1" customWidth="1"/>
    <col min="17" max="17" width="21" style="1"/>
    <col min="18" max="18" width="47.28515625" style="1" customWidth="1"/>
    <col min="19" max="19" width="50.4257812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43</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205.5" customHeight="1">
      <c r="A9" s="51">
        <v>852</v>
      </c>
      <c r="B9" s="11" t="s">
        <v>44</v>
      </c>
      <c r="C9" s="4" t="s">
        <v>48</v>
      </c>
      <c r="D9" s="4" t="s">
        <v>49</v>
      </c>
      <c r="E9" s="6">
        <v>92</v>
      </c>
      <c r="F9" s="2"/>
      <c r="G9" s="2"/>
      <c r="H9" s="7" t="s">
        <v>36</v>
      </c>
      <c r="I9" s="82" t="s">
        <v>176</v>
      </c>
      <c r="J9" s="83" t="s">
        <v>122</v>
      </c>
      <c r="K9" s="10">
        <f>32214000000+1500000000</f>
        <v>33714000000</v>
      </c>
      <c r="L9" s="10">
        <v>0</v>
      </c>
      <c r="M9" s="10">
        <f t="shared" ref="M9:M15" si="0">+L9+K9</f>
        <v>33714000000</v>
      </c>
      <c r="N9" s="2"/>
      <c r="O9" s="2"/>
      <c r="P9" s="2"/>
      <c r="Q9" s="7" t="s">
        <v>40</v>
      </c>
      <c r="R9" s="63" t="s">
        <v>250</v>
      </c>
      <c r="S9" s="45" t="s">
        <v>251</v>
      </c>
    </row>
    <row r="10" spans="1:19" ht="159.75" customHeight="1">
      <c r="A10" s="51">
        <v>844</v>
      </c>
      <c r="B10" s="52" t="s">
        <v>139</v>
      </c>
      <c r="C10" s="4" t="s">
        <v>48</v>
      </c>
      <c r="D10" s="4" t="s">
        <v>49</v>
      </c>
      <c r="E10" s="6">
        <v>28</v>
      </c>
      <c r="F10" s="2"/>
      <c r="G10" s="2"/>
      <c r="H10" s="7" t="s">
        <v>33</v>
      </c>
      <c r="I10" s="50" t="s">
        <v>137</v>
      </c>
      <c r="J10" s="51" t="s">
        <v>253</v>
      </c>
      <c r="K10" s="10">
        <v>9650000000</v>
      </c>
      <c r="L10" s="10">
        <v>0</v>
      </c>
      <c r="M10" s="10">
        <f t="shared" si="0"/>
        <v>9650000000</v>
      </c>
      <c r="N10" s="2"/>
      <c r="O10" s="2"/>
      <c r="P10" s="2"/>
      <c r="Q10" s="7" t="s">
        <v>40</v>
      </c>
      <c r="R10" s="45" t="s">
        <v>140</v>
      </c>
      <c r="S10" s="45" t="s">
        <v>252</v>
      </c>
    </row>
    <row r="11" spans="1:19" ht="148.5" customHeight="1">
      <c r="A11" s="51">
        <v>841</v>
      </c>
      <c r="B11" s="11" t="s">
        <v>45</v>
      </c>
      <c r="C11" s="4" t="s">
        <v>48</v>
      </c>
      <c r="D11" s="4" t="s">
        <v>49</v>
      </c>
      <c r="E11" s="6">
        <v>14</v>
      </c>
      <c r="F11" s="2"/>
      <c r="G11" s="2"/>
      <c r="H11" s="7" t="s">
        <v>33</v>
      </c>
      <c r="I11" s="50" t="s">
        <v>137</v>
      </c>
      <c r="J11" s="51" t="s">
        <v>122</v>
      </c>
      <c r="K11" s="10">
        <v>14000000000</v>
      </c>
      <c r="L11" s="10">
        <v>0</v>
      </c>
      <c r="M11" s="10">
        <f t="shared" si="0"/>
        <v>14000000000</v>
      </c>
      <c r="N11" s="2"/>
      <c r="O11" s="2"/>
      <c r="P11" s="2"/>
      <c r="Q11" s="7" t="s">
        <v>40</v>
      </c>
      <c r="R11" s="63" t="s">
        <v>141</v>
      </c>
      <c r="S11" s="45" t="s">
        <v>255</v>
      </c>
    </row>
    <row r="12" spans="1:19" ht="101.25" customHeight="1">
      <c r="A12" s="51">
        <v>842</v>
      </c>
      <c r="B12" s="11" t="s">
        <v>142</v>
      </c>
      <c r="C12" s="14" t="s">
        <v>48</v>
      </c>
      <c r="D12" s="4" t="s">
        <v>49</v>
      </c>
      <c r="E12" s="6">
        <v>4</v>
      </c>
      <c r="F12" s="2"/>
      <c r="G12" s="2"/>
      <c r="H12" s="7" t="s">
        <v>33</v>
      </c>
      <c r="I12" s="50" t="s">
        <v>137</v>
      </c>
      <c r="J12" s="51" t="s">
        <v>122</v>
      </c>
      <c r="K12" s="16">
        <v>8000000000</v>
      </c>
      <c r="L12" s="16">
        <v>0</v>
      </c>
      <c r="M12" s="16">
        <f t="shared" si="0"/>
        <v>8000000000</v>
      </c>
      <c r="N12" s="2"/>
      <c r="O12" s="2"/>
      <c r="P12" s="2"/>
      <c r="Q12" s="7" t="s">
        <v>40</v>
      </c>
      <c r="R12" s="45" t="s">
        <v>144</v>
      </c>
      <c r="S12" s="45" t="s">
        <v>256</v>
      </c>
    </row>
    <row r="13" spans="1:19" ht="108.75" customHeight="1">
      <c r="A13" s="51">
        <v>849</v>
      </c>
      <c r="B13" s="11" t="s">
        <v>46</v>
      </c>
      <c r="C13" s="4" t="s">
        <v>48</v>
      </c>
      <c r="D13" s="4" t="s">
        <v>49</v>
      </c>
      <c r="E13" s="6">
        <v>3</v>
      </c>
      <c r="F13" s="2"/>
      <c r="G13" s="2"/>
      <c r="H13" s="7" t="s">
        <v>36</v>
      </c>
      <c r="I13" s="82" t="s">
        <v>177</v>
      </c>
      <c r="J13" s="83" t="s">
        <v>122</v>
      </c>
      <c r="K13" s="10">
        <v>0</v>
      </c>
      <c r="L13" s="10">
        <v>1932000000</v>
      </c>
      <c r="M13" s="10">
        <f t="shared" si="0"/>
        <v>1932000000</v>
      </c>
      <c r="N13" s="2"/>
      <c r="O13" s="2"/>
      <c r="P13" s="126">
        <v>1</v>
      </c>
      <c r="Q13" s="7" t="s">
        <v>40</v>
      </c>
      <c r="R13" s="45" t="s">
        <v>178</v>
      </c>
      <c r="S13" s="45" t="s">
        <v>257</v>
      </c>
    </row>
    <row r="14" spans="1:19" ht="99" customHeight="1">
      <c r="A14" s="51">
        <v>847</v>
      </c>
      <c r="B14" s="11" t="s">
        <v>47</v>
      </c>
      <c r="C14" s="4" t="s">
        <v>48</v>
      </c>
      <c r="D14" s="4" t="s">
        <v>49</v>
      </c>
      <c r="E14" s="6">
        <v>5</v>
      </c>
      <c r="F14" s="2"/>
      <c r="G14" s="2"/>
      <c r="H14" s="7" t="s">
        <v>36</v>
      </c>
      <c r="I14" s="50" t="s">
        <v>143</v>
      </c>
      <c r="J14" s="51" t="s">
        <v>122</v>
      </c>
      <c r="K14" s="10">
        <v>0</v>
      </c>
      <c r="L14" s="10">
        <v>8950000000</v>
      </c>
      <c r="M14" s="10">
        <f t="shared" si="0"/>
        <v>8950000000</v>
      </c>
      <c r="N14" s="2"/>
      <c r="O14" s="2"/>
      <c r="P14" s="2"/>
      <c r="Q14" s="7" t="s">
        <v>40</v>
      </c>
      <c r="R14" s="13" t="s">
        <v>179</v>
      </c>
      <c r="S14" s="45" t="s">
        <v>258</v>
      </c>
    </row>
    <row r="15" spans="1:19" ht="120.75" customHeight="1">
      <c r="A15" s="51">
        <v>843</v>
      </c>
      <c r="B15" s="50" t="s">
        <v>146</v>
      </c>
      <c r="C15" s="47" t="s">
        <v>48</v>
      </c>
      <c r="D15" s="47" t="s">
        <v>49</v>
      </c>
      <c r="E15" s="6">
        <v>5</v>
      </c>
      <c r="F15" s="2"/>
      <c r="G15" s="2"/>
      <c r="H15" s="49" t="s">
        <v>33</v>
      </c>
      <c r="I15" s="50" t="s">
        <v>137</v>
      </c>
      <c r="J15" s="51" t="s">
        <v>253</v>
      </c>
      <c r="K15" s="48">
        <v>5000000000</v>
      </c>
      <c r="L15" s="48">
        <v>0</v>
      </c>
      <c r="M15" s="48">
        <f t="shared" si="0"/>
        <v>5000000000</v>
      </c>
      <c r="N15" s="2"/>
      <c r="O15" s="2"/>
      <c r="P15" s="2"/>
      <c r="Q15" s="49" t="s">
        <v>40</v>
      </c>
      <c r="R15" s="45" t="s">
        <v>180</v>
      </c>
      <c r="S15" s="45" t="s">
        <v>259</v>
      </c>
    </row>
    <row r="16" spans="1:19" ht="141.75" customHeight="1">
      <c r="A16" s="51">
        <v>865</v>
      </c>
      <c r="B16" s="50" t="s">
        <v>181</v>
      </c>
      <c r="C16" s="47" t="s">
        <v>48</v>
      </c>
      <c r="D16" s="47" t="s">
        <v>49</v>
      </c>
      <c r="E16" s="6">
        <v>20</v>
      </c>
      <c r="F16" s="2"/>
      <c r="G16" s="2"/>
      <c r="H16" s="49" t="s">
        <v>167</v>
      </c>
      <c r="I16" s="50" t="s">
        <v>240</v>
      </c>
      <c r="J16" s="51" t="s">
        <v>38</v>
      </c>
      <c r="K16" s="87">
        <v>0</v>
      </c>
      <c r="L16" s="87">
        <v>9283768107</v>
      </c>
      <c r="M16" s="48">
        <f>+L16+K16</f>
        <v>9283768107</v>
      </c>
      <c r="N16" s="2"/>
      <c r="O16" s="2"/>
      <c r="P16" s="2"/>
      <c r="Q16" s="49" t="s">
        <v>40</v>
      </c>
      <c r="R16" s="45"/>
      <c r="S16" s="45" t="s">
        <v>241</v>
      </c>
    </row>
    <row r="17" spans="1:19" ht="86.25" customHeight="1">
      <c r="A17" s="64"/>
      <c r="B17" s="65"/>
      <c r="C17" s="66"/>
      <c r="D17" s="66"/>
      <c r="E17" s="67"/>
      <c r="F17" s="68"/>
      <c r="G17" s="68"/>
      <c r="H17" s="66"/>
      <c r="I17" s="65"/>
      <c r="J17" s="64"/>
      <c r="K17" s="69"/>
      <c r="L17" s="69"/>
      <c r="M17" s="69"/>
      <c r="N17" s="68"/>
      <c r="O17" s="68"/>
      <c r="P17" s="68"/>
      <c r="Q17" s="66"/>
      <c r="R17" s="68"/>
      <c r="S17" s="70"/>
    </row>
    <row r="18" spans="1:19" ht="86.25" customHeight="1">
      <c r="A18" s="64"/>
      <c r="B18" s="65"/>
      <c r="C18" s="66"/>
      <c r="D18" s="66"/>
      <c r="E18" s="67"/>
      <c r="F18" s="68"/>
      <c r="G18" s="68"/>
      <c r="H18" s="66"/>
      <c r="I18" s="65"/>
      <c r="J18" s="64"/>
      <c r="K18" s="69"/>
      <c r="L18" s="69"/>
      <c r="M18" s="69"/>
      <c r="N18" s="68"/>
      <c r="O18" s="68"/>
      <c r="P18" s="68"/>
      <c r="Q18" s="66"/>
      <c r="R18" s="68"/>
      <c r="S18" s="70"/>
    </row>
    <row r="19" spans="1:19">
      <c r="B19" s="1" t="s">
        <v>138</v>
      </c>
    </row>
  </sheetData>
  <mergeCells count="25">
    <mergeCell ref="A6:S6"/>
    <mergeCell ref="A7:A8"/>
    <mergeCell ref="B7:B8"/>
    <mergeCell ref="C7:C8"/>
    <mergeCell ref="D7:D8"/>
    <mergeCell ref="R7:R8"/>
    <mergeCell ref="S7:S8"/>
    <mergeCell ref="A5:S5"/>
    <mergeCell ref="A1:D3"/>
    <mergeCell ref="E1:Q3"/>
    <mergeCell ref="R1:S1"/>
    <mergeCell ref="R2:S2"/>
    <mergeCell ref="R3:S3"/>
    <mergeCell ref="A4:S4"/>
    <mergeCell ref="P7:P8"/>
    <mergeCell ref="Q7:Q8"/>
    <mergeCell ref="J7:J8"/>
    <mergeCell ref="K7:M7"/>
    <mergeCell ref="E7:E8"/>
    <mergeCell ref="F7:F8"/>
    <mergeCell ref="G7:G8"/>
    <mergeCell ref="N7:N8"/>
    <mergeCell ref="O7:O8"/>
    <mergeCell ref="H7:H8"/>
    <mergeCell ref="I7:I8"/>
  </mergeCells>
  <pageMargins left="0.23622047244094491" right="0.23622047244094491" top="0.74803149606299213" bottom="0.74803149606299213" header="0.31496062992125984" footer="0.31496062992125984"/>
  <pageSetup scale="4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E910-3907-4514-94E2-1F638F81617A}">
  <sheetPr codeName="Hoja3">
    <tabColor rgb="FF00B0F0"/>
  </sheetPr>
  <dimension ref="A1:S32"/>
  <sheetViews>
    <sheetView zoomScale="55" zoomScaleNormal="55" workbookViewId="0">
      <selection activeCell="S17" sqref="S17"/>
    </sheetView>
  </sheetViews>
  <sheetFormatPr baseColWidth="10" defaultColWidth="21" defaultRowHeight="15"/>
  <cols>
    <col min="1" max="1" width="6.5703125" style="1" customWidth="1"/>
    <col min="2" max="2" width="29.5703125" style="1" customWidth="1"/>
    <col min="3" max="3" width="27" style="1" customWidth="1"/>
    <col min="4" max="4" width="33.42578125"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1" width="24.28515625" style="1" customWidth="1"/>
    <col min="12" max="12" width="22.42578125" style="1" customWidth="1"/>
    <col min="13" max="13" width="22.140625" style="1" customWidth="1"/>
    <col min="14" max="14" width="21" style="1"/>
    <col min="15" max="15" width="14.28515625" style="1" bestFit="1" customWidth="1"/>
    <col min="16" max="16" width="10.85546875" style="1" customWidth="1"/>
    <col min="17" max="17" width="21" style="1"/>
    <col min="18" max="18" width="58" style="1" customWidth="1"/>
    <col min="19" max="19" width="68.710937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50</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74.25" customHeight="1">
      <c r="A9" s="183">
        <v>866</v>
      </c>
      <c r="B9" s="185" t="s">
        <v>51</v>
      </c>
      <c r="C9" s="205" t="s">
        <v>62</v>
      </c>
      <c r="D9" s="17" t="s">
        <v>68</v>
      </c>
      <c r="E9" s="6">
        <v>4</v>
      </c>
      <c r="F9" s="2"/>
      <c r="G9" s="2"/>
      <c r="H9" s="205" t="s">
        <v>145</v>
      </c>
      <c r="I9" s="212"/>
      <c r="J9" s="183" t="s">
        <v>206</v>
      </c>
      <c r="K9" s="215">
        <v>2000000000</v>
      </c>
      <c r="L9" s="215"/>
      <c r="M9" s="214">
        <f>+L9+K9</f>
        <v>2000000000</v>
      </c>
      <c r="N9" s="212"/>
      <c r="O9" s="212"/>
      <c r="P9" s="212"/>
      <c r="Q9" s="205"/>
      <c r="R9" s="217" t="s">
        <v>260</v>
      </c>
      <c r="S9" s="199" t="s">
        <v>289</v>
      </c>
    </row>
    <row r="10" spans="1:19" ht="106.5" customHeight="1">
      <c r="A10" s="184"/>
      <c r="B10" s="186"/>
      <c r="C10" s="206"/>
      <c r="D10" s="7" t="s">
        <v>69</v>
      </c>
      <c r="E10" s="6">
        <v>95000</v>
      </c>
      <c r="F10" s="2"/>
      <c r="G10" s="2"/>
      <c r="H10" s="206"/>
      <c r="I10" s="213"/>
      <c r="J10" s="184"/>
      <c r="K10" s="216"/>
      <c r="L10" s="216"/>
      <c r="M10" s="198"/>
      <c r="N10" s="213"/>
      <c r="O10" s="213"/>
      <c r="P10" s="213"/>
      <c r="Q10" s="206"/>
      <c r="R10" s="218"/>
      <c r="S10" s="200"/>
    </row>
    <row r="11" spans="1:19" ht="312.75" customHeight="1">
      <c r="A11" s="86" t="s">
        <v>41</v>
      </c>
      <c r="B11" s="11" t="s">
        <v>52</v>
      </c>
      <c r="C11" s="4" t="s">
        <v>48</v>
      </c>
      <c r="D11" s="18" t="s">
        <v>70</v>
      </c>
      <c r="E11" s="6">
        <v>10</v>
      </c>
      <c r="F11" s="2"/>
      <c r="G11" s="2"/>
      <c r="H11" s="7" t="s">
        <v>36</v>
      </c>
      <c r="I11" s="88" t="s">
        <v>183</v>
      </c>
      <c r="J11" s="90" t="s">
        <v>122</v>
      </c>
      <c r="K11" s="9">
        <v>900000000</v>
      </c>
      <c r="L11" s="9">
        <v>3100000000</v>
      </c>
      <c r="M11" s="9">
        <f>+L11+K11</f>
        <v>4000000000</v>
      </c>
      <c r="N11" s="2"/>
      <c r="O11" s="2"/>
      <c r="P11" s="2"/>
      <c r="Q11" s="7"/>
      <c r="R11" s="45" t="s">
        <v>261</v>
      </c>
      <c r="S11" s="45" t="s">
        <v>262</v>
      </c>
    </row>
    <row r="12" spans="1:19" ht="180" customHeight="1">
      <c r="A12" s="2"/>
      <c r="B12" s="11" t="s">
        <v>53</v>
      </c>
      <c r="C12" s="4" t="s">
        <v>63</v>
      </c>
      <c r="D12" s="19" t="s">
        <v>71</v>
      </c>
      <c r="E12" s="6">
        <v>160</v>
      </c>
      <c r="F12" s="2"/>
      <c r="G12" s="2"/>
      <c r="H12" s="7" t="s">
        <v>182</v>
      </c>
      <c r="I12" s="2"/>
      <c r="J12" s="142" t="s">
        <v>206</v>
      </c>
      <c r="K12" s="9">
        <v>1200000000</v>
      </c>
      <c r="L12" s="9">
        <v>792340000</v>
      </c>
      <c r="M12" s="9">
        <f>+L12+K12</f>
        <v>1992340000</v>
      </c>
      <c r="N12" s="2"/>
      <c r="O12" s="2"/>
      <c r="P12" s="2"/>
      <c r="Q12" s="7"/>
      <c r="R12" s="141" t="s">
        <v>41</v>
      </c>
      <c r="S12" s="45" t="s">
        <v>263</v>
      </c>
    </row>
    <row r="13" spans="1:19" ht="143.25" customHeight="1">
      <c r="A13" s="2"/>
      <c r="B13" s="11" t="s">
        <v>54</v>
      </c>
      <c r="C13" s="14" t="s">
        <v>64</v>
      </c>
      <c r="D13" s="4" t="s">
        <v>71</v>
      </c>
      <c r="E13" s="6">
        <v>170</v>
      </c>
      <c r="F13" s="2"/>
      <c r="G13" s="2"/>
      <c r="H13" s="7" t="s">
        <v>182</v>
      </c>
      <c r="I13" s="2"/>
      <c r="J13" s="142" t="s">
        <v>206</v>
      </c>
      <c r="K13" s="16">
        <v>2070000000</v>
      </c>
      <c r="L13" s="16">
        <v>800000000</v>
      </c>
      <c r="M13" s="16">
        <f>+L13+K13</f>
        <v>2870000000</v>
      </c>
      <c r="N13" s="2"/>
      <c r="O13" s="2"/>
      <c r="P13" s="2"/>
      <c r="Q13" s="7"/>
      <c r="R13" s="51" t="s">
        <v>41</v>
      </c>
      <c r="S13" s="45" t="s">
        <v>264</v>
      </c>
    </row>
    <row r="14" spans="1:19" ht="92.25" customHeight="1">
      <c r="A14" s="183">
        <v>863</v>
      </c>
      <c r="B14" s="185" t="s">
        <v>290</v>
      </c>
      <c r="C14" s="205" t="s">
        <v>65</v>
      </c>
      <c r="D14" s="205" t="s">
        <v>72</v>
      </c>
      <c r="E14" s="6">
        <v>5</v>
      </c>
      <c r="F14" s="2"/>
      <c r="G14" s="2"/>
      <c r="H14" s="205" t="s">
        <v>167</v>
      </c>
      <c r="I14" s="185" t="s">
        <v>236</v>
      </c>
      <c r="J14" s="183" t="s">
        <v>38</v>
      </c>
      <c r="K14" s="187">
        <v>5500000000</v>
      </c>
      <c r="L14" s="187">
        <v>140000000</v>
      </c>
      <c r="M14" s="187">
        <f>+L14+K14</f>
        <v>5640000000</v>
      </c>
      <c r="N14" s="2"/>
      <c r="O14" s="2"/>
      <c r="P14" s="2"/>
      <c r="Q14" s="7"/>
      <c r="R14" s="185" t="s">
        <v>184</v>
      </c>
      <c r="S14" s="199" t="s">
        <v>265</v>
      </c>
    </row>
    <row r="15" spans="1:19" ht="97.5" customHeight="1">
      <c r="A15" s="184"/>
      <c r="B15" s="186"/>
      <c r="C15" s="206"/>
      <c r="D15" s="206"/>
      <c r="E15" s="6">
        <v>10</v>
      </c>
      <c r="F15" s="2"/>
      <c r="G15" s="2"/>
      <c r="H15" s="206"/>
      <c r="I15" s="186"/>
      <c r="J15" s="184"/>
      <c r="K15" s="188"/>
      <c r="L15" s="188"/>
      <c r="M15" s="188"/>
      <c r="N15" s="2"/>
      <c r="O15" s="2"/>
      <c r="P15" s="2"/>
      <c r="Q15" s="93"/>
      <c r="R15" s="186"/>
      <c r="S15" s="200"/>
    </row>
    <row r="16" spans="1:19" ht="83.25" customHeight="1">
      <c r="A16" s="90">
        <v>859</v>
      </c>
      <c r="B16" s="11" t="s">
        <v>55</v>
      </c>
      <c r="C16" s="14" t="s">
        <v>65</v>
      </c>
      <c r="D16" s="4" t="s">
        <v>73</v>
      </c>
      <c r="E16" s="6">
        <v>12</v>
      </c>
      <c r="F16" s="2"/>
      <c r="G16" s="2"/>
      <c r="H16" s="7" t="s">
        <v>167</v>
      </c>
      <c r="I16" s="110" t="s">
        <v>224</v>
      </c>
      <c r="J16" s="90" t="s">
        <v>38</v>
      </c>
      <c r="K16" s="9">
        <v>1500000000</v>
      </c>
      <c r="L16" s="9">
        <v>405000000</v>
      </c>
      <c r="M16" s="9">
        <f t="shared" ref="M16:M22" si="0">+L16+K16</f>
        <v>1905000000</v>
      </c>
      <c r="N16" s="2"/>
      <c r="O16" s="2"/>
      <c r="P16" s="2"/>
      <c r="Q16" s="7"/>
      <c r="R16" s="88" t="s">
        <v>185</v>
      </c>
      <c r="S16" s="45" t="s">
        <v>225</v>
      </c>
    </row>
    <row r="17" spans="1:19" ht="116.25" customHeight="1">
      <c r="A17" s="90">
        <v>851</v>
      </c>
      <c r="B17" s="11" t="s">
        <v>186</v>
      </c>
      <c r="C17" s="14" t="s">
        <v>65</v>
      </c>
      <c r="D17" s="4" t="s">
        <v>71</v>
      </c>
      <c r="E17" s="6">
        <v>75</v>
      </c>
      <c r="F17" s="2"/>
      <c r="G17" s="2"/>
      <c r="H17" s="7" t="s">
        <v>36</v>
      </c>
      <c r="I17" s="88" t="s">
        <v>190</v>
      </c>
      <c r="J17" s="90" t="s">
        <v>122</v>
      </c>
      <c r="K17" s="9">
        <v>0</v>
      </c>
      <c r="L17" s="9">
        <v>16383323771</v>
      </c>
      <c r="M17" s="9">
        <f t="shared" si="0"/>
        <v>16383323771</v>
      </c>
      <c r="N17" s="2"/>
      <c r="O17" s="2"/>
      <c r="P17" s="2"/>
      <c r="Q17" s="7"/>
      <c r="R17" s="51" t="s">
        <v>187</v>
      </c>
      <c r="S17" s="45" t="s">
        <v>266</v>
      </c>
    </row>
    <row r="18" spans="1:19" ht="90.75">
      <c r="A18" s="90">
        <v>862</v>
      </c>
      <c r="B18" s="11" t="s">
        <v>56</v>
      </c>
      <c r="C18" s="14" t="s">
        <v>64</v>
      </c>
      <c r="D18" s="4" t="s">
        <v>71</v>
      </c>
      <c r="E18" s="6">
        <v>20</v>
      </c>
      <c r="F18" s="2"/>
      <c r="G18" s="2"/>
      <c r="H18" s="7" t="s">
        <v>167</v>
      </c>
      <c r="I18" s="110" t="s">
        <v>226</v>
      </c>
      <c r="J18" s="111" t="s">
        <v>38</v>
      </c>
      <c r="K18" s="96">
        <v>0</v>
      </c>
      <c r="L18" s="96">
        <v>1000000000</v>
      </c>
      <c r="M18" s="15">
        <f t="shared" si="0"/>
        <v>1000000000</v>
      </c>
      <c r="N18" s="2"/>
      <c r="O18" s="2"/>
      <c r="P18" s="2"/>
      <c r="Q18" s="144"/>
      <c r="R18" s="95" t="s">
        <v>147</v>
      </c>
      <c r="S18" s="95" t="s">
        <v>291</v>
      </c>
    </row>
    <row r="19" spans="1:19" ht="120">
      <c r="A19" s="90">
        <v>846</v>
      </c>
      <c r="B19" s="11" t="s">
        <v>57</v>
      </c>
      <c r="C19" s="14" t="s">
        <v>64</v>
      </c>
      <c r="D19" s="4" t="s">
        <v>71</v>
      </c>
      <c r="E19" s="6">
        <v>15</v>
      </c>
      <c r="F19" s="6">
        <v>15</v>
      </c>
      <c r="G19" s="84">
        <f>IF(F19/E19&gt;1, 100%, (F19/E19))</f>
        <v>1</v>
      </c>
      <c r="H19" s="7" t="s">
        <v>36</v>
      </c>
      <c r="I19" s="88" t="s">
        <v>191</v>
      </c>
      <c r="J19" s="90" t="s">
        <v>194</v>
      </c>
      <c r="K19" s="96">
        <v>0</v>
      </c>
      <c r="L19" s="96">
        <v>1350000000</v>
      </c>
      <c r="M19" s="15">
        <f t="shared" si="0"/>
        <v>1350000000</v>
      </c>
      <c r="N19" s="147">
        <f>+M19</f>
        <v>1350000000</v>
      </c>
      <c r="O19" s="80">
        <f>+N19/M19</f>
        <v>1</v>
      </c>
      <c r="P19" s="2"/>
      <c r="Q19" s="7"/>
      <c r="R19" s="95" t="s">
        <v>147</v>
      </c>
      <c r="S19" s="95" t="s">
        <v>227</v>
      </c>
    </row>
    <row r="20" spans="1:19" ht="133.5" customHeight="1">
      <c r="A20" s="90">
        <v>838</v>
      </c>
      <c r="B20" s="88" t="s">
        <v>192</v>
      </c>
      <c r="C20" s="92" t="s">
        <v>64</v>
      </c>
      <c r="D20" s="89" t="s">
        <v>71</v>
      </c>
      <c r="E20" s="6">
        <v>4</v>
      </c>
      <c r="F20" s="6">
        <v>6</v>
      </c>
      <c r="G20" s="84">
        <f>IF(F20/E20&gt;1, 100%, (F20/E20))</f>
        <v>1</v>
      </c>
      <c r="H20" s="93" t="s">
        <v>36</v>
      </c>
      <c r="I20" s="88" t="s">
        <v>193</v>
      </c>
      <c r="J20" s="90" t="s">
        <v>194</v>
      </c>
      <c r="K20" s="97">
        <v>0</v>
      </c>
      <c r="L20" s="97">
        <v>220000000</v>
      </c>
      <c r="M20" s="15">
        <f t="shared" si="0"/>
        <v>220000000</v>
      </c>
      <c r="N20" s="85">
        <f>+M20</f>
        <v>220000000</v>
      </c>
      <c r="O20" s="80">
        <f>+N20/M20</f>
        <v>1</v>
      </c>
      <c r="P20" s="2"/>
      <c r="Q20" s="93"/>
      <c r="R20" s="95" t="s">
        <v>195</v>
      </c>
      <c r="S20" s="95" t="s">
        <v>196</v>
      </c>
    </row>
    <row r="21" spans="1:19" ht="146.25" customHeight="1">
      <c r="A21" s="90">
        <v>861</v>
      </c>
      <c r="B21" s="11" t="s">
        <v>188</v>
      </c>
      <c r="C21" s="14" t="s">
        <v>64</v>
      </c>
      <c r="D21" s="4" t="s">
        <v>41</v>
      </c>
      <c r="E21" s="6" t="s">
        <v>41</v>
      </c>
      <c r="F21" s="2"/>
      <c r="G21" s="2"/>
      <c r="H21" s="7" t="s">
        <v>167</v>
      </c>
      <c r="I21" s="110" t="s">
        <v>226</v>
      </c>
      <c r="J21" s="111" t="s">
        <v>122</v>
      </c>
      <c r="K21" s="97">
        <v>0</v>
      </c>
      <c r="L21" s="97">
        <v>700000000</v>
      </c>
      <c r="M21" s="98">
        <f t="shared" si="0"/>
        <v>700000000</v>
      </c>
      <c r="N21" s="2"/>
      <c r="O21" s="2"/>
      <c r="P21" s="2"/>
      <c r="Q21" s="7"/>
      <c r="R21" s="95" t="s">
        <v>147</v>
      </c>
      <c r="S21" s="95" t="s">
        <v>267</v>
      </c>
    </row>
    <row r="22" spans="1:19" ht="138" customHeight="1">
      <c r="A22" s="90">
        <v>845</v>
      </c>
      <c r="B22" s="11" t="s">
        <v>189</v>
      </c>
      <c r="C22" s="4" t="s">
        <v>64</v>
      </c>
      <c r="D22" s="4" t="s">
        <v>41</v>
      </c>
      <c r="E22" s="6" t="s">
        <v>41</v>
      </c>
      <c r="F22" s="6">
        <v>5</v>
      </c>
      <c r="G22" s="2"/>
      <c r="H22" s="7" t="s">
        <v>36</v>
      </c>
      <c r="I22" s="88" t="s">
        <v>191</v>
      </c>
      <c r="J22" s="90" t="s">
        <v>194</v>
      </c>
      <c r="K22" s="96">
        <v>0</v>
      </c>
      <c r="L22" s="96">
        <v>525000000</v>
      </c>
      <c r="M22" s="15">
        <f t="shared" si="0"/>
        <v>525000000</v>
      </c>
      <c r="N22" s="2"/>
      <c r="O22" s="2"/>
      <c r="P22" s="2"/>
      <c r="Q22" s="7"/>
      <c r="R22" s="43" t="s">
        <v>228</v>
      </c>
      <c r="S22" s="95" t="s">
        <v>268</v>
      </c>
    </row>
    <row r="23" spans="1:19" ht="220.5" customHeight="1">
      <c r="A23" s="13">
        <v>786</v>
      </c>
      <c r="B23" s="11" t="s">
        <v>58</v>
      </c>
      <c r="C23" s="4" t="s">
        <v>66</v>
      </c>
      <c r="D23" s="4" t="s">
        <v>74</v>
      </c>
      <c r="E23" s="20">
        <v>1</v>
      </c>
      <c r="F23" s="100">
        <v>1</v>
      </c>
      <c r="G23" s="100">
        <v>1</v>
      </c>
      <c r="H23" s="4" t="s">
        <v>197</v>
      </c>
      <c r="I23" s="12" t="s">
        <v>42</v>
      </c>
      <c r="J23" s="12" t="s">
        <v>122</v>
      </c>
      <c r="K23" s="23" t="s">
        <v>42</v>
      </c>
      <c r="L23" s="23" t="s">
        <v>42</v>
      </c>
      <c r="M23" s="23" t="s">
        <v>42</v>
      </c>
      <c r="N23" s="2"/>
      <c r="O23" s="2"/>
      <c r="P23" s="2"/>
      <c r="Q23" s="7"/>
      <c r="R23" s="45" t="s">
        <v>199</v>
      </c>
      <c r="S23" s="45" t="s">
        <v>269</v>
      </c>
    </row>
    <row r="24" spans="1:19" ht="86.25" customHeight="1">
      <c r="A24" s="183">
        <v>839</v>
      </c>
      <c r="B24" s="185" t="s">
        <v>59</v>
      </c>
      <c r="C24" s="205" t="s">
        <v>66</v>
      </c>
      <c r="D24" s="4" t="s">
        <v>74</v>
      </c>
      <c r="E24" s="20">
        <v>1</v>
      </c>
      <c r="F24" s="99">
        <v>0.52039999999999997</v>
      </c>
      <c r="G24" s="145">
        <f>52.04%</f>
        <v>0.52039999999999997</v>
      </c>
      <c r="H24" s="205" t="s">
        <v>33</v>
      </c>
      <c r="I24" s="185" t="s">
        <v>148</v>
      </c>
      <c r="J24" s="183" t="s">
        <v>122</v>
      </c>
      <c r="K24" s="23" t="s">
        <v>42</v>
      </c>
      <c r="L24" s="23" t="s">
        <v>42</v>
      </c>
      <c r="M24" s="23" t="s">
        <v>42</v>
      </c>
      <c r="N24" s="2"/>
      <c r="O24" s="2"/>
      <c r="P24" s="2"/>
      <c r="Q24" s="7"/>
      <c r="R24" s="199" t="s">
        <v>270</v>
      </c>
      <c r="S24" s="199" t="s">
        <v>198</v>
      </c>
    </row>
    <row r="25" spans="1:19" ht="74.25" customHeight="1">
      <c r="A25" s="184"/>
      <c r="B25" s="186"/>
      <c r="C25" s="206"/>
      <c r="D25" s="4" t="s">
        <v>75</v>
      </c>
      <c r="E25" s="21">
        <v>300</v>
      </c>
      <c r="F25" s="146">
        <v>188</v>
      </c>
      <c r="G25" s="145">
        <f>+F25/E25</f>
        <v>0.62666666666666671</v>
      </c>
      <c r="H25" s="206"/>
      <c r="I25" s="186"/>
      <c r="J25" s="184"/>
      <c r="K25" s="23" t="s">
        <v>42</v>
      </c>
      <c r="L25" s="23" t="s">
        <v>42</v>
      </c>
      <c r="M25" s="23" t="s">
        <v>42</v>
      </c>
      <c r="N25" s="2"/>
      <c r="O25" s="2"/>
      <c r="P25" s="2"/>
      <c r="Q25" s="7"/>
      <c r="R25" s="200"/>
      <c r="S25" s="200"/>
    </row>
    <row r="26" spans="1:19" ht="131.25" customHeight="1">
      <c r="A26" s="13"/>
      <c r="B26" s="103" t="s">
        <v>200</v>
      </c>
      <c r="C26" s="89" t="s">
        <v>66</v>
      </c>
      <c r="D26" s="105" t="s">
        <v>74</v>
      </c>
      <c r="E26" s="20">
        <v>1</v>
      </c>
      <c r="F26" s="2"/>
      <c r="G26" s="2"/>
      <c r="H26" s="5" t="s">
        <v>206</v>
      </c>
      <c r="I26" s="81"/>
      <c r="J26" s="12"/>
      <c r="K26" s="23"/>
      <c r="L26" s="23"/>
      <c r="M26" s="23"/>
      <c r="N26" s="2"/>
      <c r="O26" s="2"/>
      <c r="P26" s="2"/>
      <c r="Q26" s="7"/>
      <c r="R26" s="63"/>
      <c r="S26" s="45"/>
    </row>
    <row r="27" spans="1:19" ht="131.25" customHeight="1">
      <c r="A27" s="13"/>
      <c r="B27" s="103" t="s">
        <v>201</v>
      </c>
      <c r="C27" s="89" t="s">
        <v>66</v>
      </c>
      <c r="D27" s="105" t="s">
        <v>74</v>
      </c>
      <c r="E27" s="20">
        <v>1</v>
      </c>
      <c r="F27" s="2"/>
      <c r="G27" s="2"/>
      <c r="H27" s="92" t="s">
        <v>206</v>
      </c>
      <c r="I27" s="90"/>
      <c r="J27" s="90"/>
      <c r="K27" s="101"/>
      <c r="L27" s="101"/>
      <c r="M27" s="101"/>
      <c r="N27" s="106"/>
      <c r="O27" s="2"/>
      <c r="P27" s="2"/>
      <c r="Q27" s="93"/>
      <c r="R27" s="102"/>
      <c r="S27" s="91"/>
    </row>
    <row r="28" spans="1:19" ht="131.25" customHeight="1">
      <c r="A28" s="13">
        <v>240</v>
      </c>
      <c r="B28" s="88" t="s">
        <v>60</v>
      </c>
      <c r="C28" s="89" t="s">
        <v>66</v>
      </c>
      <c r="D28" s="89" t="s">
        <v>42</v>
      </c>
      <c r="E28" s="6" t="s">
        <v>42</v>
      </c>
      <c r="F28" s="2"/>
      <c r="G28" s="2"/>
      <c r="H28" s="89" t="s">
        <v>205</v>
      </c>
      <c r="I28" s="90">
        <v>2017</v>
      </c>
      <c r="J28" s="90" t="s">
        <v>122</v>
      </c>
      <c r="K28" s="94" t="s">
        <v>42</v>
      </c>
      <c r="L28" s="94" t="s">
        <v>42</v>
      </c>
      <c r="M28" s="94" t="s">
        <v>42</v>
      </c>
      <c r="N28" s="2"/>
      <c r="O28" s="2"/>
      <c r="P28" s="2"/>
      <c r="Q28" s="93"/>
      <c r="R28" s="63" t="s">
        <v>271</v>
      </c>
      <c r="S28" s="45" t="s">
        <v>78</v>
      </c>
    </row>
    <row r="29" spans="1:19" ht="131.25" customHeight="1">
      <c r="A29" s="13">
        <v>853</v>
      </c>
      <c r="B29" s="104" t="s">
        <v>202</v>
      </c>
      <c r="C29" s="89" t="s">
        <v>66</v>
      </c>
      <c r="D29" s="105" t="s">
        <v>42</v>
      </c>
      <c r="E29" s="105" t="s">
        <v>42</v>
      </c>
      <c r="F29" s="2"/>
      <c r="G29" s="2"/>
      <c r="H29" s="92" t="s">
        <v>208</v>
      </c>
      <c r="I29" s="120" t="s">
        <v>210</v>
      </c>
      <c r="J29" s="90" t="s">
        <v>209</v>
      </c>
      <c r="K29" s="101" t="s">
        <v>41</v>
      </c>
      <c r="L29" s="101" t="s">
        <v>41</v>
      </c>
      <c r="M29" s="101" t="s">
        <v>41</v>
      </c>
      <c r="N29" s="2"/>
      <c r="O29" s="2"/>
      <c r="P29" s="2"/>
      <c r="Q29" s="93"/>
      <c r="R29" s="102" t="s">
        <v>41</v>
      </c>
      <c r="S29" s="91" t="s">
        <v>238</v>
      </c>
    </row>
    <row r="30" spans="1:19" ht="131.25" customHeight="1">
      <c r="A30" s="13">
        <v>854</v>
      </c>
      <c r="B30" s="103" t="s">
        <v>203</v>
      </c>
      <c r="C30" s="89" t="s">
        <v>66</v>
      </c>
      <c r="D30" s="105" t="s">
        <v>42</v>
      </c>
      <c r="E30" s="105" t="s">
        <v>42</v>
      </c>
      <c r="F30" s="2"/>
      <c r="G30" s="2"/>
      <c r="H30" s="92" t="s">
        <v>208</v>
      </c>
      <c r="I30" s="108" t="s">
        <v>210</v>
      </c>
      <c r="J30" s="90" t="s">
        <v>38</v>
      </c>
      <c r="K30" s="94" t="s">
        <v>41</v>
      </c>
      <c r="L30" s="94" t="s">
        <v>41</v>
      </c>
      <c r="M30" s="94" t="s">
        <v>41</v>
      </c>
      <c r="N30" s="2"/>
      <c r="O30" s="2"/>
      <c r="P30" s="2"/>
      <c r="Q30" s="93"/>
      <c r="R30" s="102" t="s">
        <v>212</v>
      </c>
      <c r="S30" s="91" t="s">
        <v>211</v>
      </c>
    </row>
    <row r="31" spans="1:19" ht="114" customHeight="1">
      <c r="A31" s="183">
        <v>857</v>
      </c>
      <c r="B31" s="185" t="s">
        <v>61</v>
      </c>
      <c r="C31" s="4" t="s">
        <v>67</v>
      </c>
      <c r="D31" s="4" t="s">
        <v>76</v>
      </c>
      <c r="E31" s="22">
        <v>182</v>
      </c>
      <c r="F31" s="2"/>
      <c r="G31" s="2"/>
      <c r="H31" s="205" t="s">
        <v>167</v>
      </c>
      <c r="I31" s="185" t="s">
        <v>204</v>
      </c>
      <c r="J31" s="185" t="s">
        <v>292</v>
      </c>
      <c r="K31" s="187">
        <v>2800000000</v>
      </c>
      <c r="L31" s="187">
        <v>500000000</v>
      </c>
      <c r="M31" s="210">
        <f>+L31+K31</f>
        <v>3300000000</v>
      </c>
      <c r="N31" s="2"/>
      <c r="O31" s="2"/>
      <c r="P31" s="2"/>
      <c r="Q31" s="7"/>
      <c r="R31" s="209" t="s">
        <v>207</v>
      </c>
      <c r="S31" s="185" t="s">
        <v>237</v>
      </c>
    </row>
    <row r="32" spans="1:19" ht="114" customHeight="1">
      <c r="A32" s="184"/>
      <c r="B32" s="186"/>
      <c r="C32" s="4" t="s">
        <v>67</v>
      </c>
      <c r="D32" s="4" t="s">
        <v>77</v>
      </c>
      <c r="E32" s="22">
        <v>20</v>
      </c>
      <c r="F32" s="2"/>
      <c r="G32" s="2"/>
      <c r="H32" s="206"/>
      <c r="I32" s="186"/>
      <c r="J32" s="184"/>
      <c r="K32" s="188"/>
      <c r="L32" s="188"/>
      <c r="M32" s="211"/>
      <c r="N32" s="2"/>
      <c r="O32" s="2"/>
      <c r="P32" s="2"/>
      <c r="Q32" s="7"/>
      <c r="R32" s="184"/>
      <c r="S32" s="186"/>
    </row>
  </sheetData>
  <mergeCells count="70">
    <mergeCell ref="S7:S8"/>
    <mergeCell ref="O7:O8"/>
    <mergeCell ref="P7:P8"/>
    <mergeCell ref="A4:S4"/>
    <mergeCell ref="A1:D3"/>
    <mergeCell ref="E1:Q3"/>
    <mergeCell ref="R1:S1"/>
    <mergeCell ref="R2:S2"/>
    <mergeCell ref="R3:S3"/>
    <mergeCell ref="I7:I8"/>
    <mergeCell ref="J7:J8"/>
    <mergeCell ref="K7:M7"/>
    <mergeCell ref="N7:N8"/>
    <mergeCell ref="A5:S5"/>
    <mergeCell ref="A6:S6"/>
    <mergeCell ref="A7:A8"/>
    <mergeCell ref="B7:B8"/>
    <mergeCell ref="C7:C8"/>
    <mergeCell ref="D7:D8"/>
    <mergeCell ref="E7:E8"/>
    <mergeCell ref="F7:F8"/>
    <mergeCell ref="G7:G8"/>
    <mergeCell ref="H7:H8"/>
    <mergeCell ref="Q7:Q8"/>
    <mergeCell ref="R7:R8"/>
    <mergeCell ref="A9:A10"/>
    <mergeCell ref="N9:N10"/>
    <mergeCell ref="O9:O10"/>
    <mergeCell ref="P9:P10"/>
    <mergeCell ref="Q9:Q10"/>
    <mergeCell ref="M9:M10"/>
    <mergeCell ref="B9:B10"/>
    <mergeCell ref="H9:H10"/>
    <mergeCell ref="K9:K10"/>
    <mergeCell ref="L9:L10"/>
    <mergeCell ref="C9:C10"/>
    <mergeCell ref="R9:R10"/>
    <mergeCell ref="S9:S10"/>
    <mergeCell ref="J9:J10"/>
    <mergeCell ref="I9:I10"/>
    <mergeCell ref="L14:L15"/>
    <mergeCell ref="M14:M15"/>
    <mergeCell ref="R14:R15"/>
    <mergeCell ref="S14:S15"/>
    <mergeCell ref="I14:I15"/>
    <mergeCell ref="J14:J15"/>
    <mergeCell ref="H14:H15"/>
    <mergeCell ref="K14:K15"/>
    <mergeCell ref="H31:H32"/>
    <mergeCell ref="R31:R32"/>
    <mergeCell ref="S31:S32"/>
    <mergeCell ref="R24:R25"/>
    <mergeCell ref="S24:S25"/>
    <mergeCell ref="J24:J25"/>
    <mergeCell ref="I24:I25"/>
    <mergeCell ref="H24:H25"/>
    <mergeCell ref="K31:K32"/>
    <mergeCell ref="L31:L32"/>
    <mergeCell ref="M31:M32"/>
    <mergeCell ref="I31:I32"/>
    <mergeCell ref="J31:J32"/>
    <mergeCell ref="A31:A32"/>
    <mergeCell ref="A14:A15"/>
    <mergeCell ref="B14:B15"/>
    <mergeCell ref="C14:C15"/>
    <mergeCell ref="D14:D15"/>
    <mergeCell ref="A24:A25"/>
    <mergeCell ref="C24:C25"/>
    <mergeCell ref="B31:B32"/>
    <mergeCell ref="B24:B25"/>
  </mergeCells>
  <pageMargins left="0.23622047244094491" right="0.23622047244094491" top="0.74803149606299213" bottom="0.74803149606299213" header="0.31496062992125984" footer="0.31496062992125984"/>
  <pageSetup scale="41"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CDB1-1AB4-4EAD-A083-A3FD98785E02}">
  <sheetPr codeName="Hoja4">
    <tabColor rgb="FF00B0F0"/>
  </sheetPr>
  <dimension ref="A1:S15"/>
  <sheetViews>
    <sheetView zoomScale="55" zoomScaleNormal="55" workbookViewId="0">
      <selection activeCell="O13" sqref="O13"/>
    </sheetView>
  </sheetViews>
  <sheetFormatPr baseColWidth="10" defaultColWidth="21" defaultRowHeight="15"/>
  <cols>
    <col min="1" max="1" width="6.5703125" style="1" customWidth="1"/>
    <col min="2" max="2" width="29.5703125" style="1" customWidth="1"/>
    <col min="3" max="3" width="21.28515625" style="1" customWidth="1"/>
    <col min="4" max="4" width="30"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1" width="25.85546875" style="1" customWidth="1"/>
    <col min="12" max="12" width="21" style="1"/>
    <col min="13" max="13" width="23.5703125" style="1" customWidth="1"/>
    <col min="14" max="14" width="21" style="1"/>
    <col min="15" max="15" width="14.28515625" style="1" bestFit="1" customWidth="1"/>
    <col min="16" max="16" width="10.85546875" style="1" customWidth="1"/>
    <col min="17" max="17" width="21" style="1"/>
    <col min="18" max="18" width="38.5703125" style="1" customWidth="1"/>
    <col min="19" max="19" width="51.710937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79</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247.5" customHeight="1">
      <c r="A9" s="109">
        <v>850</v>
      </c>
      <c r="B9" s="107" t="s">
        <v>213</v>
      </c>
      <c r="C9" s="4" t="s">
        <v>84</v>
      </c>
      <c r="D9" s="14" t="s">
        <v>85</v>
      </c>
      <c r="E9" s="24">
        <v>242</v>
      </c>
      <c r="F9" s="2"/>
      <c r="G9" s="2"/>
      <c r="H9" s="19" t="s">
        <v>36</v>
      </c>
      <c r="I9" s="108" t="s">
        <v>214</v>
      </c>
      <c r="J9" s="109" t="s">
        <v>122</v>
      </c>
      <c r="K9" s="10">
        <v>10000000000</v>
      </c>
      <c r="L9" s="10">
        <v>0</v>
      </c>
      <c r="M9" s="10">
        <f t="shared" ref="M9:M15" si="0">+L9+K9</f>
        <v>10000000000</v>
      </c>
      <c r="N9" s="2"/>
      <c r="O9" s="2"/>
      <c r="P9" s="2"/>
      <c r="Q9" s="7" t="s">
        <v>273</v>
      </c>
      <c r="R9" s="45" t="s">
        <v>272</v>
      </c>
      <c r="S9" s="45" t="s">
        <v>229</v>
      </c>
    </row>
    <row r="10" spans="1:19" ht="300">
      <c r="A10" s="109">
        <v>858</v>
      </c>
      <c r="B10" s="141" t="s">
        <v>80</v>
      </c>
      <c r="C10" s="4" t="s">
        <v>80</v>
      </c>
      <c r="D10" s="25" t="s">
        <v>86</v>
      </c>
      <c r="E10" s="26">
        <v>10</v>
      </c>
      <c r="F10" s="2"/>
      <c r="G10" s="2"/>
      <c r="H10" s="19" t="s">
        <v>215</v>
      </c>
      <c r="I10" s="108" t="s">
        <v>216</v>
      </c>
      <c r="J10" s="111" t="s">
        <v>122</v>
      </c>
      <c r="K10" s="15">
        <v>1350000000</v>
      </c>
      <c r="L10" s="10">
        <v>300000000</v>
      </c>
      <c r="M10" s="10">
        <f t="shared" si="0"/>
        <v>1650000000</v>
      </c>
      <c r="N10" s="2"/>
      <c r="O10" s="2"/>
      <c r="P10" s="2"/>
      <c r="Q10" s="7" t="s">
        <v>273</v>
      </c>
      <c r="R10" s="63" t="s">
        <v>274</v>
      </c>
      <c r="S10" s="45" t="s">
        <v>275</v>
      </c>
    </row>
    <row r="11" spans="1:19" ht="208.5" customHeight="1">
      <c r="A11" s="109">
        <v>856</v>
      </c>
      <c r="B11" s="11" t="s">
        <v>81</v>
      </c>
      <c r="C11" s="4" t="s">
        <v>84</v>
      </c>
      <c r="D11" s="27" t="s">
        <v>85</v>
      </c>
      <c r="E11" s="28">
        <v>25</v>
      </c>
      <c r="F11" s="2"/>
      <c r="G11" s="2"/>
      <c r="H11" s="19" t="s">
        <v>167</v>
      </c>
      <c r="I11" s="108" t="s">
        <v>217</v>
      </c>
      <c r="J11" s="109" t="s">
        <v>122</v>
      </c>
      <c r="K11" s="77">
        <v>0</v>
      </c>
      <c r="L11" s="77">
        <v>909698620</v>
      </c>
      <c r="M11" s="78">
        <f t="shared" si="0"/>
        <v>909698620</v>
      </c>
      <c r="N11" s="2"/>
      <c r="O11" s="2"/>
      <c r="P11" s="2"/>
      <c r="Q11" s="7" t="s">
        <v>273</v>
      </c>
      <c r="R11" s="45" t="s">
        <v>150</v>
      </c>
      <c r="S11" s="45" t="s">
        <v>239</v>
      </c>
    </row>
    <row r="12" spans="1:19" ht="270" customHeight="1">
      <c r="A12" s="2"/>
      <c r="B12" s="11" t="s">
        <v>82</v>
      </c>
      <c r="C12" s="4" t="s">
        <v>84</v>
      </c>
      <c r="D12" s="27" t="s">
        <v>85</v>
      </c>
      <c r="E12" s="28">
        <v>20</v>
      </c>
      <c r="F12" s="2"/>
      <c r="G12" s="2"/>
      <c r="H12" s="19" t="s">
        <v>167</v>
      </c>
      <c r="I12" s="2"/>
      <c r="J12" s="142" t="s">
        <v>218</v>
      </c>
      <c r="K12" s="77">
        <v>0</v>
      </c>
      <c r="L12" s="77">
        <v>995352800</v>
      </c>
      <c r="M12" s="78">
        <f t="shared" si="0"/>
        <v>995352800</v>
      </c>
      <c r="N12" s="2"/>
      <c r="O12" s="2"/>
      <c r="P12" s="2"/>
      <c r="Q12" s="7" t="s">
        <v>273</v>
      </c>
      <c r="R12" s="45" t="s">
        <v>151</v>
      </c>
      <c r="S12" s="45" t="s">
        <v>293</v>
      </c>
    </row>
    <row r="13" spans="1:19" ht="271.5" customHeight="1">
      <c r="A13" s="12" t="s">
        <v>42</v>
      </c>
      <c r="B13" s="11" t="s">
        <v>83</v>
      </c>
      <c r="C13" s="4" t="s">
        <v>84</v>
      </c>
      <c r="D13" s="25" t="s">
        <v>85</v>
      </c>
      <c r="E13" s="26">
        <v>50</v>
      </c>
      <c r="F13" s="26">
        <v>50</v>
      </c>
      <c r="G13" s="84">
        <f>IF(F13/E13&gt;1, 100%, (F13/E13))</f>
        <v>1</v>
      </c>
      <c r="H13" s="29" t="s">
        <v>87</v>
      </c>
      <c r="I13" s="11" t="s">
        <v>88</v>
      </c>
      <c r="J13" s="12" t="s">
        <v>161</v>
      </c>
      <c r="K13" s="78">
        <v>0</v>
      </c>
      <c r="L13" s="79">
        <v>1663800000</v>
      </c>
      <c r="M13" s="78">
        <f t="shared" si="0"/>
        <v>1663800000</v>
      </c>
      <c r="N13" s="147">
        <f>+M13</f>
        <v>1663800000</v>
      </c>
      <c r="O13" s="148">
        <f>+N13/M13</f>
        <v>1</v>
      </c>
      <c r="P13" s="2"/>
      <c r="Q13" s="7" t="s">
        <v>273</v>
      </c>
      <c r="R13" s="76" t="s">
        <v>152</v>
      </c>
      <c r="S13" s="45" t="s">
        <v>166</v>
      </c>
    </row>
    <row r="14" spans="1:19" ht="180" customHeight="1">
      <c r="A14" s="109">
        <v>852</v>
      </c>
      <c r="B14" s="54" t="s">
        <v>153</v>
      </c>
      <c r="C14" s="4" t="s">
        <v>84</v>
      </c>
      <c r="D14" s="25" t="s">
        <v>85</v>
      </c>
      <c r="E14" s="26">
        <v>178</v>
      </c>
      <c r="F14" s="2"/>
      <c r="G14" s="2"/>
      <c r="H14" s="25" t="s">
        <v>36</v>
      </c>
      <c r="I14" s="108" t="s">
        <v>176</v>
      </c>
      <c r="J14" s="109" t="s">
        <v>122</v>
      </c>
      <c r="K14" s="9">
        <v>3200000000</v>
      </c>
      <c r="L14" s="9">
        <v>0</v>
      </c>
      <c r="M14" s="9">
        <f t="shared" si="0"/>
        <v>3200000000</v>
      </c>
      <c r="N14" s="2"/>
      <c r="O14" s="2"/>
      <c r="P14" s="2"/>
      <c r="Q14" s="7" t="s">
        <v>273</v>
      </c>
      <c r="R14" s="45" t="s">
        <v>277</v>
      </c>
      <c r="S14" s="45" t="s">
        <v>276</v>
      </c>
    </row>
    <row r="15" spans="1:19" ht="338.25" customHeight="1">
      <c r="A15" s="109" t="s">
        <v>41</v>
      </c>
      <c r="B15" s="11" t="s">
        <v>154</v>
      </c>
      <c r="C15" s="4" t="s">
        <v>84</v>
      </c>
      <c r="D15" s="25" t="s">
        <v>85</v>
      </c>
      <c r="E15" s="26">
        <v>55</v>
      </c>
      <c r="F15" s="2"/>
      <c r="G15" s="2"/>
      <c r="H15" s="18" t="s">
        <v>155</v>
      </c>
      <c r="I15" s="2"/>
      <c r="J15" s="108" t="s">
        <v>38</v>
      </c>
      <c r="K15" s="78">
        <v>1000000000</v>
      </c>
      <c r="L15" s="78">
        <v>0</v>
      </c>
      <c r="M15" s="78">
        <f t="shared" si="0"/>
        <v>1000000000</v>
      </c>
      <c r="N15" s="2"/>
      <c r="O15" s="2"/>
      <c r="P15" s="2"/>
      <c r="Q15" s="7" t="s">
        <v>273</v>
      </c>
      <c r="R15" s="45" t="s">
        <v>278</v>
      </c>
      <c r="S15" s="45" t="s">
        <v>279</v>
      </c>
    </row>
  </sheetData>
  <mergeCells count="25">
    <mergeCell ref="K7:M7"/>
    <mergeCell ref="N7:N8"/>
    <mergeCell ref="O7:O8"/>
    <mergeCell ref="P7:P8"/>
    <mergeCell ref="E7:E8"/>
    <mergeCell ref="F7:F8"/>
    <mergeCell ref="G7:G8"/>
    <mergeCell ref="I7:I8"/>
    <mergeCell ref="J7:J8"/>
    <mergeCell ref="A7:A8"/>
    <mergeCell ref="B7:B8"/>
    <mergeCell ref="H7:H8"/>
    <mergeCell ref="Q7:Q8"/>
    <mergeCell ref="R1:S1"/>
    <mergeCell ref="R2:S2"/>
    <mergeCell ref="R3:S3"/>
    <mergeCell ref="A5:S5"/>
    <mergeCell ref="A6:S6"/>
    <mergeCell ref="A4:S4"/>
    <mergeCell ref="A1:D3"/>
    <mergeCell ref="E1:Q3"/>
    <mergeCell ref="R7:R8"/>
    <mergeCell ref="S7:S8"/>
    <mergeCell ref="C7:C8"/>
    <mergeCell ref="D7:D8"/>
  </mergeCells>
  <pageMargins left="0.23622047244094491" right="0.23622047244094491" top="0.74803149606299213" bottom="0.74803149606299213" header="0.31496062992125984" footer="0.31496062992125984"/>
  <pageSetup scale="4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EF99-D27B-4873-89A6-CFF9EE781A1A}">
  <sheetPr codeName="Hoja5">
    <tabColor rgb="FF00B0F0"/>
  </sheetPr>
  <dimension ref="A1:S10"/>
  <sheetViews>
    <sheetView zoomScale="55" zoomScaleNormal="55" workbookViewId="0">
      <selection activeCell="J10" sqref="J10"/>
    </sheetView>
  </sheetViews>
  <sheetFormatPr baseColWidth="10" defaultColWidth="21" defaultRowHeight="15"/>
  <cols>
    <col min="1" max="1" width="6.5703125" style="1" customWidth="1"/>
    <col min="2" max="2" width="38.140625" style="1" customWidth="1"/>
    <col min="3" max="3" width="21.28515625" style="1" customWidth="1"/>
    <col min="4" max="4" width="30"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1" width="21" style="1"/>
    <col min="12" max="12" width="23.5703125" style="1" customWidth="1"/>
    <col min="13" max="13" width="21" style="1" customWidth="1"/>
    <col min="14" max="14" width="21" style="1"/>
    <col min="15" max="15" width="14.28515625" style="1" bestFit="1" customWidth="1"/>
    <col min="16" max="16" width="10.85546875" style="1" customWidth="1"/>
    <col min="17" max="17" width="25" style="1" customWidth="1"/>
    <col min="18" max="18" width="36.42578125" style="1" customWidth="1"/>
    <col min="19" max="19" width="51.710937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123</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324.75" customHeight="1">
      <c r="A9" s="56">
        <v>836</v>
      </c>
      <c r="B9" s="141" t="s">
        <v>89</v>
      </c>
      <c r="C9" s="31" t="s">
        <v>90</v>
      </c>
      <c r="D9" s="31" t="s">
        <v>91</v>
      </c>
      <c r="E9" s="32">
        <f>9+5+5</f>
        <v>19</v>
      </c>
      <c r="F9" s="2"/>
      <c r="G9" s="2"/>
      <c r="H9" s="35" t="s">
        <v>94</v>
      </c>
      <c r="I9" s="55" t="s">
        <v>156</v>
      </c>
      <c r="J9" s="56" t="s">
        <v>122</v>
      </c>
      <c r="K9" s="33">
        <v>935629235</v>
      </c>
      <c r="L9" s="33">
        <f>1400000000+480000000+925000000</f>
        <v>2805000000</v>
      </c>
      <c r="M9" s="34">
        <f>+L9+K9</f>
        <v>3740629235</v>
      </c>
      <c r="N9" s="2"/>
      <c r="O9" s="2"/>
      <c r="P9" s="2"/>
      <c r="Q9" s="31" t="s">
        <v>92</v>
      </c>
      <c r="R9" s="45" t="s">
        <v>280</v>
      </c>
      <c r="S9" s="45" t="s">
        <v>281</v>
      </c>
    </row>
    <row r="10" spans="1:19" ht="306.75" customHeight="1">
      <c r="A10" s="12" t="s">
        <v>42</v>
      </c>
      <c r="B10" s="11" t="s">
        <v>93</v>
      </c>
      <c r="C10" s="31" t="s">
        <v>90</v>
      </c>
      <c r="D10" s="31" t="s">
        <v>91</v>
      </c>
      <c r="E10" s="32">
        <v>4</v>
      </c>
      <c r="F10" s="2"/>
      <c r="G10" s="2"/>
      <c r="H10" s="36" t="s">
        <v>95</v>
      </c>
      <c r="I10" s="55" t="s">
        <v>158</v>
      </c>
      <c r="J10" s="56" t="s">
        <v>122</v>
      </c>
      <c r="K10" s="33">
        <v>78000000</v>
      </c>
      <c r="L10" s="33">
        <v>2240000000</v>
      </c>
      <c r="M10" s="34">
        <f>+L10+K10</f>
        <v>2318000000</v>
      </c>
      <c r="N10" s="2"/>
      <c r="O10" s="2"/>
      <c r="P10" s="2"/>
      <c r="Q10" s="31" t="s">
        <v>92</v>
      </c>
      <c r="R10" s="45" t="s">
        <v>157</v>
      </c>
      <c r="S10" s="45" t="s">
        <v>282</v>
      </c>
    </row>
  </sheetData>
  <mergeCells count="25">
    <mergeCell ref="K7:M7"/>
    <mergeCell ref="N7:N8"/>
    <mergeCell ref="O7:O8"/>
    <mergeCell ref="P7:P8"/>
    <mergeCell ref="E7:E8"/>
    <mergeCell ref="F7:F8"/>
    <mergeCell ref="G7:G8"/>
    <mergeCell ref="I7:I8"/>
    <mergeCell ref="J7:J8"/>
    <mergeCell ref="A7:A8"/>
    <mergeCell ref="B7:B8"/>
    <mergeCell ref="H7:H8"/>
    <mergeCell ref="Q7:Q8"/>
    <mergeCell ref="R1:S1"/>
    <mergeCell ref="R2:S2"/>
    <mergeCell ref="R3:S3"/>
    <mergeCell ref="A5:S5"/>
    <mergeCell ref="A6:S6"/>
    <mergeCell ref="A4:S4"/>
    <mergeCell ref="A1:D3"/>
    <mergeCell ref="E1:Q3"/>
    <mergeCell ref="R7:R8"/>
    <mergeCell ref="S7:S8"/>
    <mergeCell ref="C7:C8"/>
    <mergeCell ref="D7:D8"/>
  </mergeCells>
  <pageMargins left="0.23622047244094491" right="0.23622047244094491" top="0.74803149606299213" bottom="0.74803149606299213" header="0.31496062992125984" footer="0.31496062992125984"/>
  <pageSetup scale="4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A917-9A60-43EE-A983-77629C88EACD}">
  <sheetPr codeName="Hoja6">
    <tabColor rgb="FF00B0F0"/>
  </sheetPr>
  <dimension ref="A1:S16"/>
  <sheetViews>
    <sheetView zoomScale="55" zoomScaleNormal="55" workbookViewId="0">
      <selection sqref="A1:D3"/>
    </sheetView>
  </sheetViews>
  <sheetFormatPr baseColWidth="10" defaultColWidth="21" defaultRowHeight="15"/>
  <cols>
    <col min="1" max="1" width="6.5703125" style="1" customWidth="1"/>
    <col min="2" max="2" width="29.5703125" style="1" customWidth="1"/>
    <col min="3" max="3" width="27.5703125" style="1" customWidth="1"/>
    <col min="4" max="4" width="30" style="1" customWidth="1"/>
    <col min="5" max="5" width="13.28515625" style="1" customWidth="1"/>
    <col min="6" max="6" width="17.5703125" style="1" customWidth="1"/>
    <col min="7" max="7" width="18" style="1" customWidth="1"/>
    <col min="8" max="8" width="21" style="1"/>
    <col min="9" max="9" width="18.28515625" style="1" customWidth="1"/>
    <col min="10" max="10" width="25.5703125" style="1" customWidth="1"/>
    <col min="11" max="11" width="24.42578125" style="1" customWidth="1"/>
    <col min="12" max="12" width="21" style="1"/>
    <col min="13" max="13" width="25.42578125" style="1" customWidth="1"/>
    <col min="14" max="14" width="21" style="1"/>
    <col min="15" max="15" width="13.140625" style="1" customWidth="1"/>
    <col min="16" max="16" width="26.42578125" style="1" customWidth="1"/>
    <col min="17" max="17" width="21" style="1"/>
    <col min="18" max="18" width="79" style="1" customWidth="1"/>
    <col min="19" max="19" width="72.28515625" style="1" customWidth="1"/>
    <col min="20" max="16384" width="21" style="1"/>
  </cols>
  <sheetData>
    <row r="1" spans="1:19" ht="21.75" customHeight="1">
      <c r="A1" s="162"/>
      <c r="B1" s="163"/>
      <c r="C1" s="163"/>
      <c r="D1" s="164"/>
      <c r="E1" s="156" t="s">
        <v>16</v>
      </c>
      <c r="F1" s="157"/>
      <c r="G1" s="157"/>
      <c r="H1" s="157"/>
      <c r="I1" s="157"/>
      <c r="J1" s="157"/>
      <c r="K1" s="157"/>
      <c r="L1" s="157"/>
      <c r="M1" s="157"/>
      <c r="N1" s="157"/>
      <c r="O1" s="157"/>
      <c r="P1" s="157"/>
      <c r="Q1" s="158"/>
      <c r="R1" s="161" t="s">
        <v>19</v>
      </c>
      <c r="S1" s="161"/>
    </row>
    <row r="2" spans="1:19" ht="21.75" customHeight="1">
      <c r="A2" s="165"/>
      <c r="B2" s="166"/>
      <c r="C2" s="166"/>
      <c r="D2" s="167"/>
      <c r="E2" s="156"/>
      <c r="F2" s="157"/>
      <c r="G2" s="157"/>
      <c r="H2" s="157"/>
      <c r="I2" s="157"/>
      <c r="J2" s="157"/>
      <c r="K2" s="157"/>
      <c r="L2" s="157"/>
      <c r="M2" s="157"/>
      <c r="N2" s="157"/>
      <c r="O2" s="157"/>
      <c r="P2" s="157"/>
      <c r="Q2" s="158"/>
      <c r="R2" s="161" t="s">
        <v>127</v>
      </c>
      <c r="S2" s="161"/>
    </row>
    <row r="3" spans="1:19" ht="21.75" customHeight="1">
      <c r="A3" s="168"/>
      <c r="B3" s="169"/>
      <c r="C3" s="169"/>
      <c r="D3" s="170"/>
      <c r="E3" s="156"/>
      <c r="F3" s="157"/>
      <c r="G3" s="157"/>
      <c r="H3" s="157"/>
      <c r="I3" s="157"/>
      <c r="J3" s="157"/>
      <c r="K3" s="157"/>
      <c r="L3" s="157"/>
      <c r="M3" s="157"/>
      <c r="N3" s="157"/>
      <c r="O3" s="157"/>
      <c r="P3" s="157"/>
      <c r="Q3" s="158"/>
      <c r="R3" s="161" t="s">
        <v>126</v>
      </c>
      <c r="S3" s="161"/>
    </row>
    <row r="4" spans="1:19" ht="22.15" customHeight="1">
      <c r="A4" s="171" t="s">
        <v>22</v>
      </c>
      <c r="B4" s="171"/>
      <c r="C4" s="171"/>
      <c r="D4" s="171"/>
      <c r="E4" s="171"/>
      <c r="F4" s="171"/>
      <c r="G4" s="171"/>
      <c r="H4" s="171"/>
      <c r="I4" s="171"/>
      <c r="J4" s="171"/>
      <c r="K4" s="171"/>
      <c r="L4" s="171"/>
      <c r="M4" s="171"/>
      <c r="N4" s="171"/>
      <c r="O4" s="171"/>
      <c r="P4" s="171"/>
      <c r="Q4" s="171"/>
      <c r="R4" s="171"/>
      <c r="S4" s="171"/>
    </row>
    <row r="5" spans="1:19" ht="21">
      <c r="A5" s="155" t="s">
        <v>23</v>
      </c>
      <c r="B5" s="155"/>
      <c r="C5" s="155"/>
      <c r="D5" s="155"/>
      <c r="E5" s="155"/>
      <c r="F5" s="155"/>
      <c r="G5" s="155"/>
      <c r="H5" s="155"/>
      <c r="I5" s="155"/>
      <c r="J5" s="155"/>
      <c r="K5" s="155"/>
      <c r="L5" s="155"/>
      <c r="M5" s="155"/>
      <c r="N5" s="155"/>
      <c r="O5" s="155"/>
      <c r="P5" s="155"/>
      <c r="Q5" s="155"/>
      <c r="R5" s="155"/>
      <c r="S5" s="155"/>
    </row>
    <row r="6" spans="1:19" ht="21" customHeight="1">
      <c r="A6" s="159" t="s">
        <v>96</v>
      </c>
      <c r="B6" s="160"/>
      <c r="C6" s="160"/>
      <c r="D6" s="160"/>
      <c r="E6" s="160"/>
      <c r="F6" s="160"/>
      <c r="G6" s="160"/>
      <c r="H6" s="160"/>
      <c r="I6" s="160"/>
      <c r="J6" s="160"/>
      <c r="K6" s="160"/>
      <c r="L6" s="160"/>
      <c r="M6" s="160"/>
      <c r="N6" s="160"/>
      <c r="O6" s="160"/>
      <c r="P6" s="160"/>
      <c r="Q6" s="160"/>
      <c r="R6" s="160"/>
      <c r="S6" s="160"/>
    </row>
    <row r="7" spans="1:19" ht="28.9" customHeight="1">
      <c r="A7" s="173" t="s">
        <v>0</v>
      </c>
      <c r="B7" s="173" t="s">
        <v>1</v>
      </c>
      <c r="C7" s="175" t="s">
        <v>21</v>
      </c>
      <c r="D7" s="173" t="s">
        <v>2</v>
      </c>
      <c r="E7" s="173" t="s">
        <v>3</v>
      </c>
      <c r="F7" s="174" t="s">
        <v>4</v>
      </c>
      <c r="G7" s="174" t="s">
        <v>5</v>
      </c>
      <c r="H7" s="173" t="s">
        <v>20</v>
      </c>
      <c r="I7" s="174" t="s">
        <v>6</v>
      </c>
      <c r="J7" s="174" t="s">
        <v>283</v>
      </c>
      <c r="K7" s="176" t="s">
        <v>7</v>
      </c>
      <c r="L7" s="177"/>
      <c r="M7" s="178"/>
      <c r="N7" s="174" t="s">
        <v>8</v>
      </c>
      <c r="O7" s="174" t="s">
        <v>9</v>
      </c>
      <c r="P7" s="174" t="s">
        <v>10</v>
      </c>
      <c r="Q7" s="173" t="s">
        <v>11</v>
      </c>
      <c r="R7" s="174" t="s">
        <v>18</v>
      </c>
      <c r="S7" s="172" t="s">
        <v>17</v>
      </c>
    </row>
    <row r="8" spans="1:19" ht="23.45" customHeight="1">
      <c r="A8" s="173"/>
      <c r="B8" s="173"/>
      <c r="C8" s="173"/>
      <c r="D8" s="173"/>
      <c r="E8" s="173"/>
      <c r="F8" s="174"/>
      <c r="G8" s="174"/>
      <c r="H8" s="173"/>
      <c r="I8" s="174"/>
      <c r="J8" s="174"/>
      <c r="K8" s="3" t="s">
        <v>12</v>
      </c>
      <c r="L8" s="3" t="s">
        <v>13</v>
      </c>
      <c r="M8" s="3" t="s">
        <v>14</v>
      </c>
      <c r="N8" s="174"/>
      <c r="O8" s="174"/>
      <c r="P8" s="174"/>
      <c r="Q8" s="173" t="s">
        <v>15</v>
      </c>
      <c r="R8" s="174"/>
      <c r="S8" s="172"/>
    </row>
    <row r="9" spans="1:19" ht="128.25" customHeight="1">
      <c r="A9" s="30">
        <v>822</v>
      </c>
      <c r="B9" s="11" t="s">
        <v>97</v>
      </c>
      <c r="C9" s="11" t="s">
        <v>114</v>
      </c>
      <c r="D9" s="25" t="s">
        <v>104</v>
      </c>
      <c r="E9" s="32">
        <v>105</v>
      </c>
      <c r="F9" s="32">
        <f>87+43</f>
        <v>130</v>
      </c>
      <c r="G9" s="84">
        <f>IF(F9/E9&gt;1, 100%, (F9/E9))</f>
        <v>1</v>
      </c>
      <c r="H9" s="19">
        <v>2018</v>
      </c>
      <c r="I9" s="11" t="s">
        <v>120</v>
      </c>
      <c r="J9" s="12" t="s">
        <v>161</v>
      </c>
      <c r="K9" s="38">
        <v>0</v>
      </c>
      <c r="L9" s="39">
        <v>5311562400</v>
      </c>
      <c r="M9" s="40">
        <f>+L9+K9</f>
        <v>5311562400</v>
      </c>
      <c r="N9" s="113">
        <f>3080706192</f>
        <v>3080706192</v>
      </c>
      <c r="O9" s="112">
        <f>+N9/M9</f>
        <v>0.57999999999999996</v>
      </c>
      <c r="P9" s="2"/>
      <c r="Q9" s="41" t="s">
        <v>40</v>
      </c>
      <c r="R9" s="56" t="s">
        <v>159</v>
      </c>
      <c r="S9" s="43" t="s">
        <v>219</v>
      </c>
    </row>
    <row r="10" spans="1:19" ht="223.5" customHeight="1">
      <c r="A10" s="30">
        <v>821</v>
      </c>
      <c r="B10" s="11" t="s">
        <v>98</v>
      </c>
      <c r="C10" s="4" t="s">
        <v>114</v>
      </c>
      <c r="D10" s="25" t="s">
        <v>105</v>
      </c>
      <c r="E10" s="32">
        <v>94</v>
      </c>
      <c r="F10" s="32">
        <f>29</f>
        <v>29</v>
      </c>
      <c r="G10" s="84">
        <f>IF(F10/E10&gt;1, 100%, (F10/E10))</f>
        <v>0.30851063829787234</v>
      </c>
      <c r="H10" s="19">
        <v>2018</v>
      </c>
      <c r="I10" s="11" t="s">
        <v>120</v>
      </c>
      <c r="J10" s="12" t="s">
        <v>161</v>
      </c>
      <c r="K10" s="38">
        <v>0</v>
      </c>
      <c r="L10" s="39">
        <v>3886000000</v>
      </c>
      <c r="M10" s="40">
        <f>+L10+K10</f>
        <v>3886000000</v>
      </c>
      <c r="N10" s="113">
        <f>841000000+783000000</f>
        <v>1624000000</v>
      </c>
      <c r="O10" s="112">
        <f>+N10/M10</f>
        <v>0.41791044776119401</v>
      </c>
      <c r="P10" s="2"/>
      <c r="Q10" s="41" t="s">
        <v>40</v>
      </c>
      <c r="R10" s="56" t="s">
        <v>159</v>
      </c>
      <c r="S10" s="45" t="s">
        <v>284</v>
      </c>
    </row>
    <row r="11" spans="1:19" ht="99.75" customHeight="1">
      <c r="A11" s="219">
        <v>833</v>
      </c>
      <c r="B11" s="185" t="s">
        <v>99</v>
      </c>
      <c r="C11" s="205" t="s">
        <v>115</v>
      </c>
      <c r="D11" s="37" t="s">
        <v>106</v>
      </c>
      <c r="E11" s="22">
        <v>5210</v>
      </c>
      <c r="F11" s="2"/>
      <c r="G11" s="2"/>
      <c r="H11" s="193">
        <v>2018</v>
      </c>
      <c r="I11" s="185" t="s">
        <v>220</v>
      </c>
      <c r="J11" s="183" t="s">
        <v>122</v>
      </c>
      <c r="K11" s="220" t="s">
        <v>42</v>
      </c>
      <c r="L11" s="220" t="s">
        <v>42</v>
      </c>
      <c r="M11" s="220" t="s">
        <v>42</v>
      </c>
      <c r="N11" s="2"/>
      <c r="O11" s="2"/>
      <c r="P11" s="2"/>
      <c r="Q11" s="221" t="s">
        <v>40</v>
      </c>
      <c r="R11" s="185" t="s">
        <v>221</v>
      </c>
      <c r="S11" s="199" t="s">
        <v>285</v>
      </c>
    </row>
    <row r="12" spans="1:19" ht="105.75" customHeight="1">
      <c r="A12" s="219"/>
      <c r="B12" s="186"/>
      <c r="C12" s="206"/>
      <c r="D12" s="37" t="s">
        <v>107</v>
      </c>
      <c r="E12" s="22">
        <v>13010</v>
      </c>
      <c r="F12" s="2"/>
      <c r="G12" s="2"/>
      <c r="H12" s="194"/>
      <c r="I12" s="186"/>
      <c r="J12" s="184"/>
      <c r="K12" s="220"/>
      <c r="L12" s="220"/>
      <c r="M12" s="220"/>
      <c r="N12" s="2"/>
      <c r="O12" s="2"/>
      <c r="P12" s="2"/>
      <c r="Q12" s="221"/>
      <c r="R12" s="186"/>
      <c r="S12" s="200"/>
    </row>
    <row r="13" spans="1:19" ht="201" customHeight="1">
      <c r="A13" s="30">
        <v>830</v>
      </c>
      <c r="B13" s="11" t="s">
        <v>100</v>
      </c>
      <c r="C13" s="4" t="s">
        <v>116</v>
      </c>
      <c r="D13" s="37" t="s">
        <v>108</v>
      </c>
      <c r="E13" s="22">
        <v>280</v>
      </c>
      <c r="F13" s="22">
        <v>275</v>
      </c>
      <c r="G13" s="80">
        <f>+IF(F13/E13&gt;100%, 100%, F13/E13)</f>
        <v>0.9821428571428571</v>
      </c>
      <c r="H13" s="19">
        <v>2018</v>
      </c>
      <c r="I13" s="11" t="s">
        <v>120</v>
      </c>
      <c r="J13" s="12" t="s">
        <v>161</v>
      </c>
      <c r="K13" s="33" t="s">
        <v>42</v>
      </c>
      <c r="L13" s="33" t="s">
        <v>42</v>
      </c>
      <c r="M13" s="33" t="s">
        <v>42</v>
      </c>
      <c r="N13" s="2"/>
      <c r="O13" s="2"/>
      <c r="P13" s="44">
        <v>1</v>
      </c>
      <c r="Q13" s="41" t="s">
        <v>40</v>
      </c>
      <c r="R13" s="45" t="s">
        <v>286</v>
      </c>
      <c r="S13" s="45" t="s">
        <v>160</v>
      </c>
    </row>
    <row r="14" spans="1:19" ht="86.25" customHeight="1">
      <c r="A14" s="30">
        <v>831</v>
      </c>
      <c r="B14" s="11" t="s">
        <v>101</v>
      </c>
      <c r="C14" s="4" t="s">
        <v>117</v>
      </c>
      <c r="D14" s="4" t="s">
        <v>109</v>
      </c>
      <c r="E14" s="6">
        <v>4</v>
      </c>
      <c r="F14" s="71">
        <v>2</v>
      </c>
      <c r="G14" s="80">
        <f>+IF(F14/E14&gt;100%, 100%, F14/E14)</f>
        <v>0.5</v>
      </c>
      <c r="H14" s="19">
        <v>2018</v>
      </c>
      <c r="I14" s="11" t="s">
        <v>124</v>
      </c>
      <c r="J14" s="12" t="s">
        <v>161</v>
      </c>
      <c r="K14" s="15">
        <v>0</v>
      </c>
      <c r="L14" s="15">
        <v>2259539144</v>
      </c>
      <c r="M14" s="9">
        <f>+L14+K14</f>
        <v>2259539144</v>
      </c>
      <c r="N14" s="15">
        <v>1097539173</v>
      </c>
      <c r="O14" s="80">
        <f>+N14/M14</f>
        <v>0.48573585277972064</v>
      </c>
      <c r="P14" s="2"/>
      <c r="Q14" s="42" t="s">
        <v>112</v>
      </c>
      <c r="R14" s="71" t="s">
        <v>165</v>
      </c>
      <c r="S14" s="45" t="s">
        <v>162</v>
      </c>
    </row>
    <row r="15" spans="1:19" ht="83.25" customHeight="1">
      <c r="A15" s="30">
        <v>832</v>
      </c>
      <c r="B15" s="11" t="s">
        <v>102</v>
      </c>
      <c r="C15" s="4" t="s">
        <v>118</v>
      </c>
      <c r="D15" s="4" t="s">
        <v>110</v>
      </c>
      <c r="E15" s="22">
        <v>16</v>
      </c>
      <c r="F15" s="56">
        <v>27</v>
      </c>
      <c r="G15" s="80">
        <f>+IF(F15/E15&gt;100%, 100%, F15/E15)</f>
        <v>1</v>
      </c>
      <c r="H15" s="19">
        <v>2018</v>
      </c>
      <c r="I15" s="11" t="s">
        <v>121</v>
      </c>
      <c r="J15" s="12" t="s">
        <v>161</v>
      </c>
      <c r="K15" s="15">
        <v>0</v>
      </c>
      <c r="L15" s="15">
        <v>572925398</v>
      </c>
      <c r="M15" s="9">
        <f>+L15+K15</f>
        <v>572925398</v>
      </c>
      <c r="N15" s="15">
        <v>542248850</v>
      </c>
      <c r="O15" s="80">
        <f>+N15/M15</f>
        <v>0.94645629586838464</v>
      </c>
      <c r="P15" s="2"/>
      <c r="Q15" s="42" t="s">
        <v>112</v>
      </c>
      <c r="R15" s="56" t="s">
        <v>164</v>
      </c>
      <c r="S15" s="45" t="s">
        <v>163</v>
      </c>
    </row>
    <row r="16" spans="1:19" ht="86.25" customHeight="1">
      <c r="A16" s="30" t="s">
        <v>41</v>
      </c>
      <c r="B16" s="11" t="s">
        <v>103</v>
      </c>
      <c r="C16" s="4" t="s">
        <v>119</v>
      </c>
      <c r="D16" s="4" t="s">
        <v>111</v>
      </c>
      <c r="E16" s="22">
        <v>3</v>
      </c>
      <c r="F16" s="22">
        <v>3</v>
      </c>
      <c r="G16" s="80">
        <f>+IF(F16/E16&gt;100%, 100%, F16/E16)</f>
        <v>1</v>
      </c>
      <c r="H16" s="19">
        <v>2018</v>
      </c>
      <c r="I16" s="11" t="s">
        <v>125</v>
      </c>
      <c r="J16" s="12" t="s">
        <v>161</v>
      </c>
      <c r="K16" s="33">
        <v>6649700000</v>
      </c>
      <c r="L16" s="33">
        <v>0</v>
      </c>
      <c r="M16" s="34">
        <v>6649700000</v>
      </c>
      <c r="N16" s="34">
        <v>6649700000</v>
      </c>
      <c r="O16" s="80">
        <f>+N16/M16</f>
        <v>1</v>
      </c>
      <c r="P16" s="2"/>
      <c r="Q16" s="19" t="s">
        <v>113</v>
      </c>
      <c r="R16" s="142" t="s">
        <v>287</v>
      </c>
      <c r="S16" s="45" t="s">
        <v>288</v>
      </c>
    </row>
  </sheetData>
  <mergeCells count="37">
    <mergeCell ref="A4:S4"/>
    <mergeCell ref="C11:C12"/>
    <mergeCell ref="J11:J12"/>
    <mergeCell ref="I11:I12"/>
    <mergeCell ref="S11:S12"/>
    <mergeCell ref="R11:R12"/>
    <mergeCell ref="A5:S5"/>
    <mergeCell ref="A6:S6"/>
    <mergeCell ref="A7:A8"/>
    <mergeCell ref="B7:B8"/>
    <mergeCell ref="C7:C8"/>
    <mergeCell ref="D7:D8"/>
    <mergeCell ref="E7:E8"/>
    <mergeCell ref="F7:F8"/>
    <mergeCell ref="G7:G8"/>
    <mergeCell ref="H7:H8"/>
    <mergeCell ref="A1:D3"/>
    <mergeCell ref="E1:Q3"/>
    <mergeCell ref="R1:S1"/>
    <mergeCell ref="R2:S2"/>
    <mergeCell ref="R3:S3"/>
    <mergeCell ref="A11:A12"/>
    <mergeCell ref="Q7:Q8"/>
    <mergeCell ref="R7:R8"/>
    <mergeCell ref="S7:S8"/>
    <mergeCell ref="B11:B12"/>
    <mergeCell ref="H11:H12"/>
    <mergeCell ref="K11:K12"/>
    <mergeCell ref="L11:L12"/>
    <mergeCell ref="M11:M12"/>
    <mergeCell ref="Q11:Q12"/>
    <mergeCell ref="I7:I8"/>
    <mergeCell ref="J7:J8"/>
    <mergeCell ref="K7:M7"/>
    <mergeCell ref="N7:N8"/>
    <mergeCell ref="O7:O8"/>
    <mergeCell ref="P7:P8"/>
  </mergeCells>
  <pageMargins left="0.23622047244094491" right="0.23622047244094491" top="0.74803149606299213" bottom="0.74803149606299213" header="0.31496062992125984" footer="0.31496062992125984"/>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FORMACIÓN</vt:lpstr>
      <vt:lpstr>INVESTIGACION</vt:lpstr>
      <vt:lpstr>INNOVACION Y DES TEC</vt:lpstr>
      <vt:lpstr>MENTALIDAD Y CULTURA</vt:lpstr>
      <vt:lpstr>INTERNACIONALIZACION</vt:lpstr>
      <vt:lpstr>OTROS PERIODOS CIERRE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Pinzon Lopez</dc:creator>
  <cp:lastModifiedBy>Laura Cristina Gomez Rodriguez</cp:lastModifiedBy>
  <cp:lastPrinted>2019-10-30T15:48:31Z</cp:lastPrinted>
  <dcterms:created xsi:type="dcterms:W3CDTF">2016-06-27T17:24:56Z</dcterms:created>
  <dcterms:modified xsi:type="dcterms:W3CDTF">2019-11-15T15:45:21Z</dcterms:modified>
</cp:coreProperties>
</file>