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O:\Planeacion\2. PLANEACIÓN INSTITUCIONAL\03- Registros Planeación Institucional 2015-2018\02 PAI 2015-2018\2018\2. PLAN DE CONVOCATORIAS\Informes\2. Trimestre II\"/>
    </mc:Choice>
  </mc:AlternateContent>
  <xr:revisionPtr revIDLastSave="0" documentId="10_ncr:100000_{370D20FC-2CC1-42D2-9EBB-CAE01D4AA464}" xr6:coauthVersionLast="31" xr6:coauthVersionMax="31" xr10:uidLastSave="{00000000-0000-0000-0000-000000000000}"/>
  <bookViews>
    <workbookView xWindow="0" yWindow="0" windowWidth="18960" windowHeight="7260" tabRatio="655" xr2:uid="{00000000-000D-0000-FFFF-FFFF00000000}"/>
  </bookViews>
  <sheets>
    <sheet name="Portada" sheetId="11" r:id="rId1"/>
    <sheet name="CONVOCATORIAS FORMACION" sheetId="1" r:id="rId2"/>
    <sheet name="CONVOCATORIAS INVESTIGACION" sheetId="7" r:id="rId3"/>
    <sheet name="CONVOCATORIA INNOVACION" sheetId="2" r:id="rId4"/>
    <sheet name="CONVOCATORIA CULTURA" sheetId="8" r:id="rId5"/>
    <sheet name="CONVOCATORIAS INTERNACIONAL" sheetId="6" r:id="rId6"/>
    <sheet name="CONVOCATORIAS COLOMBIA BIO" sheetId="12" r:id="rId7"/>
    <sheet name="CONVOCATORIAS CONSTRUCCION DE P" sheetId="13" r:id="rId8"/>
    <sheet name="CONVOCATORIAS 2016-2017" sheetId="10" r:id="rId9"/>
  </sheets>
  <definedNames>
    <definedName name="_xlnm.Print_Area" localSheetId="4">'CONVOCATORIA CULTURA'!$A$1:$R$11</definedName>
    <definedName name="_xlnm.Print_Area" localSheetId="3">'CONVOCATORIA INNOVACION'!$A$1:$R$15</definedName>
    <definedName name="_xlnm.Print_Area" localSheetId="8">'CONVOCATORIAS 2016-2017'!$A$1:$R$23</definedName>
    <definedName name="_xlnm.Print_Area" localSheetId="6">'CONVOCATORIAS COLOMBIA BIO'!$A$1:$R$10</definedName>
    <definedName name="_xlnm.Print_Area" localSheetId="7">'CONVOCATORIAS CONSTRUCCION DE P'!$A$1:$R$9</definedName>
    <definedName name="_xlnm.Print_Area" localSheetId="1">'CONVOCATORIAS FORMACION'!$A$1:$R$18</definedName>
    <definedName name="_xlnm.Print_Area" localSheetId="5">'CONVOCATORIAS INTERNACIONAL'!$A$1:$R$9</definedName>
    <definedName name="_xlnm.Print_Area" localSheetId="2">'CONVOCATORIAS INVESTIGACION'!$A$1:$R$14</definedName>
    <definedName name="_xlnm.Print_Area" localSheetId="0">Portada!$A$1:$I$46</definedName>
    <definedName name="_xlnm.Print_Titles" localSheetId="3">'CONVOCATORIA INNOVACION'!$7:$8</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0" l="1"/>
  <c r="F11" i="10"/>
  <c r="F10" i="10"/>
  <c r="F9" i="10"/>
  <c r="M9" i="10"/>
  <c r="M14" i="8" l="1"/>
  <c r="F10" i="2"/>
  <c r="F23" i="10" l="1"/>
  <c r="F15" i="10"/>
  <c r="F21" i="10" l="1"/>
  <c r="F17" i="10"/>
  <c r="F14" i="10"/>
  <c r="F13" i="10"/>
  <c r="F12" i="10"/>
  <c r="L15" i="1"/>
  <c r="F15" i="1"/>
  <c r="N15" i="1"/>
  <c r="L14" i="1"/>
  <c r="N14" i="1"/>
  <c r="L13" i="1"/>
  <c r="N13" i="1"/>
  <c r="F14" i="1"/>
  <c r="F13" i="1"/>
  <c r="L12" i="1"/>
  <c r="N12" i="1"/>
  <c r="F12" i="1"/>
  <c r="N16" i="1"/>
  <c r="F16" i="1"/>
  <c r="F17" i="1"/>
  <c r="D19" i="10"/>
  <c r="F18" i="10" s="1"/>
  <c r="N22" i="10"/>
  <c r="N16" i="10"/>
  <c r="N15" i="10"/>
  <c r="N14" i="10"/>
  <c r="N13" i="10"/>
  <c r="N11" i="10"/>
  <c r="N10" i="10"/>
  <c r="N9" i="10"/>
  <c r="L17" i="10"/>
  <c r="N17" i="10" s="1"/>
  <c r="K23" i="10"/>
  <c r="L23" i="10" s="1"/>
  <c r="N23" i="10" s="1"/>
  <c r="K21" i="10"/>
  <c r="L21" i="10"/>
  <c r="N21" i="10" s="1"/>
  <c r="K18" i="10"/>
  <c r="L18" i="10" s="1"/>
  <c r="N18" i="10" s="1"/>
  <c r="N9" i="13"/>
  <c r="F9" i="13"/>
  <c r="N9" i="6"/>
  <c r="F9" i="6"/>
  <c r="F14" i="8"/>
  <c r="F13" i="8"/>
  <c r="F12" i="8"/>
  <c r="F11" i="8"/>
  <c r="F10" i="8"/>
  <c r="F9" i="8"/>
  <c r="N14" i="8"/>
  <c r="N13" i="8"/>
  <c r="N12" i="8"/>
  <c r="N11" i="8"/>
  <c r="N10" i="8"/>
  <c r="N9" i="8"/>
  <c r="N16" i="2"/>
  <c r="L25" i="2"/>
  <c r="N25" i="2"/>
  <c r="L23" i="2"/>
  <c r="N23" i="2"/>
  <c r="L21" i="2"/>
  <c r="N21" i="2" s="1"/>
  <c r="L20" i="2"/>
  <c r="N20" i="2" s="1"/>
  <c r="L19" i="2"/>
  <c r="N19" i="2"/>
  <c r="L18" i="2"/>
  <c r="N18" i="2"/>
  <c r="K17" i="2"/>
  <c r="L17" i="2"/>
  <c r="N17" i="2" s="1"/>
  <c r="L16" i="2"/>
  <c r="L15" i="2"/>
  <c r="N15" i="2" s="1"/>
  <c r="L14" i="2"/>
  <c r="N14" i="2" s="1"/>
  <c r="L13" i="2"/>
  <c r="N13" i="2" s="1"/>
  <c r="L12" i="2"/>
  <c r="N12" i="2" s="1"/>
  <c r="L11" i="2"/>
  <c r="N11" i="2" s="1"/>
  <c r="L10" i="2"/>
  <c r="N10" i="2" s="1"/>
  <c r="F26" i="2"/>
  <c r="F25" i="2"/>
  <c r="F24" i="2"/>
  <c r="F23" i="2"/>
  <c r="F22" i="2"/>
  <c r="F21" i="2"/>
  <c r="F20" i="2"/>
  <c r="F19" i="2"/>
  <c r="F18" i="2"/>
  <c r="F17" i="2"/>
  <c r="F16" i="2"/>
  <c r="F15" i="2"/>
  <c r="F14" i="2"/>
  <c r="F13" i="2"/>
  <c r="F12" i="2"/>
  <c r="F11" i="2"/>
  <c r="F9" i="2"/>
  <c r="N13" i="7"/>
  <c r="L14" i="7"/>
  <c r="N14" i="7" s="1"/>
  <c r="L13" i="7"/>
  <c r="L11" i="7"/>
  <c r="N11" i="7" s="1"/>
  <c r="L10" i="7"/>
  <c r="N10" i="7" s="1"/>
  <c r="L9" i="7"/>
  <c r="N9" i="7" s="1"/>
  <c r="F14" i="7"/>
  <c r="F13" i="7"/>
  <c r="F12" i="7"/>
  <c r="F11" i="7"/>
  <c r="F10" i="7"/>
  <c r="F9" i="7"/>
  <c r="F11" i="1"/>
  <c r="F10" i="1"/>
  <c r="N11" i="1"/>
  <c r="N10" i="1"/>
  <c r="L10" i="1"/>
  <c r="L9" i="1"/>
  <c r="M9" i="1" s="1"/>
  <c r="N9" i="1" s="1"/>
  <c r="M18" i="1"/>
  <c r="N10" i="12"/>
  <c r="N9" i="12"/>
  <c r="F10" i="12"/>
  <c r="F9" i="12"/>
  <c r="L12" i="7"/>
  <c r="N12" i="7" s="1"/>
</calcChain>
</file>

<file path=xl/sharedStrings.xml><?xml version="1.0" encoding="utf-8"?>
<sst xmlns="http://schemas.openxmlformats.org/spreadsheetml/2006/main" count="666" uniqueCount="277">
  <si>
    <t>No</t>
  </si>
  <si>
    <t>NOMBRE DE LA CONVOCATORIA</t>
  </si>
  <si>
    <t>INDICADOR</t>
  </si>
  <si>
    <t>META</t>
  </si>
  <si>
    <t>AVANCE DE META</t>
  </si>
  <si>
    <t>% CUMPLIMIENTO DE LA META</t>
  </si>
  <si>
    <t>FECHA DE APERTURA REAL</t>
  </si>
  <si>
    <t>TOTAL RECURSOS FINANCIEROS</t>
  </si>
  <si>
    <t>RECURSOS FINANCIEROS ASIGNADOS</t>
  </si>
  <si>
    <t>% 
ASIGNACIÓN 
DE RECURSOS</t>
  </si>
  <si>
    <t>No de adendas</t>
  </si>
  <si>
    <t>ÁREA RESPONSABLE</t>
  </si>
  <si>
    <t>COLCIENCIAS</t>
  </si>
  <si>
    <t>OTRAS FUENTES</t>
  </si>
  <si>
    <t>TOTAL</t>
  </si>
  <si>
    <t>Dependencia responsable</t>
  </si>
  <si>
    <t xml:space="preserve">MATRIZ DE SEGUIMIENTO PLAN DE CONVOCATORIAS </t>
  </si>
  <si>
    <t>Comentarios de la OAP</t>
  </si>
  <si>
    <t>Resumen de la gestión reportada en GINA</t>
  </si>
  <si>
    <r>
      <rPr>
        <b/>
        <sz val="11"/>
        <color theme="1"/>
        <rFont val="Arial"/>
        <family val="2"/>
      </rPr>
      <t xml:space="preserve">CÓDIGO: </t>
    </r>
    <r>
      <rPr>
        <sz val="11"/>
        <color theme="1"/>
        <rFont val="Arial"/>
        <family val="2"/>
      </rPr>
      <t>G101PR01F24</t>
    </r>
  </si>
  <si>
    <r>
      <rPr>
        <b/>
        <sz val="11"/>
        <color theme="1"/>
        <rFont val="Arial"/>
        <family val="2"/>
      </rPr>
      <t>VERSIÓN:</t>
    </r>
    <r>
      <rPr>
        <sz val="11"/>
        <color theme="1"/>
        <rFont val="Arial"/>
        <family val="2"/>
      </rPr>
      <t xml:space="preserve"> 00</t>
    </r>
  </si>
  <si>
    <r>
      <rPr>
        <b/>
        <sz val="11"/>
        <color theme="1"/>
        <rFont val="Arial"/>
        <family val="2"/>
      </rPr>
      <t>FECHA:</t>
    </r>
    <r>
      <rPr>
        <sz val="11"/>
        <color theme="1"/>
        <rFont val="Arial"/>
        <family val="2"/>
      </rPr>
      <t xml:space="preserve"> 2016-12-23</t>
    </r>
  </si>
  <si>
    <t>FECHA DE APERTURA PLANEADA</t>
  </si>
  <si>
    <t>PLAN DE CONVOCATORIAS 2017</t>
  </si>
  <si>
    <t xml:space="preserve">CONVOCATORIAS DE FORMACIÓN </t>
  </si>
  <si>
    <t>Becas para la formación de maestría</t>
  </si>
  <si>
    <t>Becas para la formación de doctorado</t>
  </si>
  <si>
    <t>NA</t>
  </si>
  <si>
    <t>Abierta</t>
  </si>
  <si>
    <r>
      <t>META</t>
    </r>
    <r>
      <rPr>
        <b/>
        <sz val="8"/>
        <color theme="0"/>
        <rFont val="Arial"/>
        <family val="2"/>
      </rPr>
      <t>(1)</t>
    </r>
  </si>
  <si>
    <t>TOTAL RECURSOS FINANCIEROS (2)</t>
  </si>
  <si>
    <t>Proyectos de investigación apoyados</t>
  </si>
  <si>
    <t>Dirección de Fomento a la Investigación</t>
  </si>
  <si>
    <t>CONVOCATORIAS INVESTIGACIÓN</t>
  </si>
  <si>
    <t>Esta convocatoria no entrega recursos</t>
  </si>
  <si>
    <t>CONVOCATORIAS DE INNOVACIÓN</t>
  </si>
  <si>
    <t>Convocatoria para la selección de beneficiarios de la Estrategia Nacional de Fomento a la Protección de Invenciones</t>
  </si>
  <si>
    <t>N.A.</t>
  </si>
  <si>
    <t>Registros de solicitudes de patente por residentes en oficina nacional y PCT</t>
  </si>
  <si>
    <t>Personas sensibilizadas a través de estrategias enfocadas en el uso, apropiación y utilidad de la CTeI</t>
  </si>
  <si>
    <t>30 de octubre de 2017</t>
  </si>
  <si>
    <t>Dirección de Desarrollo Tecnológico e Innovación</t>
  </si>
  <si>
    <t>MENTALIDAD Y CULTURA</t>
  </si>
  <si>
    <t>Niños y jóvenes apoyados en procesos de vocación científica y tecnológica</t>
  </si>
  <si>
    <t>Dirección de Mentalidad y Cultura para la CTeI</t>
  </si>
  <si>
    <t>INTERNACIONALIZACIÓN</t>
  </si>
  <si>
    <t>Convocatoria para la formación de capital humano de alto nivel para el departamento de Caquetá.</t>
  </si>
  <si>
    <t>Convocatoria para la formación de capital humano de alto nivel para el departamento de Guaviare.</t>
  </si>
  <si>
    <t>Convocatoria para la formación de capital humano de alto nivel para el departamento de Norte de Santander.</t>
  </si>
  <si>
    <t>Convocatoria para la formación de capital humano de alto nivel para el departamento de Putumayo.</t>
  </si>
  <si>
    <t>Convocatoria para la formación de capital humano de alto nivel para el departamento de Tolima.</t>
  </si>
  <si>
    <t xml:space="preserve">(1) Las metas pueden variar dependiendo del desarrollo y ejecución de las convocatorias 
(2) Recursos financieros susceptibles de modificación
(3) Operada por Colfuturo
(4) Operada por Fulbright
</t>
  </si>
  <si>
    <t>COLOMBIA BIO</t>
  </si>
  <si>
    <t>Colombia BIO</t>
  </si>
  <si>
    <t>Convocatoria para proyectos de I+D para el desarrollo tecnológico de base biológica que contribuyan a los retos del departamento de Boyacá</t>
  </si>
  <si>
    <t>Convocatoria de innovación entre universidades y empresas para la promoción y validación productos derivados del aprovechamiento sostenible de la biodiversidad en el departamento de Boyacá</t>
  </si>
  <si>
    <t>27 de octubre de 2017</t>
  </si>
  <si>
    <t>diciembre de 2017</t>
  </si>
  <si>
    <t>noviembre de 2017</t>
  </si>
  <si>
    <t>PLAN DE CONVOCATORIAS 2018</t>
  </si>
  <si>
    <t>Formación para estudios de  maestría y doctorado en el exterior COLFUTURO (3)</t>
  </si>
  <si>
    <t>Becas-crédito para la formación de maestría y doctorado</t>
  </si>
  <si>
    <t>enero de 2018</t>
  </si>
  <si>
    <t>Conformación de un banco de candidatos elegibles para estudios en el exterior Colciencias - Fulbright 2018 (4)</t>
  </si>
  <si>
    <t>febrero de 2018</t>
  </si>
  <si>
    <t>marzo de 2018</t>
  </si>
  <si>
    <t>Por abrir</t>
  </si>
  <si>
    <t>Convocatoria regional para el fortalecimiento de capacidades I+D+i y su contribucion al cierre de brechas tecnologicas en el departamento de Antioquia, occidente</t>
  </si>
  <si>
    <t>Proyectos de CTeI y su contribución a los retos del país</t>
  </si>
  <si>
    <t>Convocatoria para fortalecimiento de la capacidades de investigación del departamento de Nariño a través de la financiación de proyectos de CTeI.</t>
  </si>
  <si>
    <t>Programa de estancias postdoctorales para beneficiarios de formación Colciencias en entidades del SNCTeI</t>
  </si>
  <si>
    <t>Estancias posdoctorales apoyadas</t>
  </si>
  <si>
    <t xml:space="preserve">(1) Las metas pueden variar dependiendo del desarrollo y ejecución de las convocatorias 
(2) Recursos financieros susceptibles de modificación e incluye recursos de PGN y de otras fuentes. </t>
  </si>
  <si>
    <r>
      <rPr>
        <sz val="12"/>
        <color rgb="FFC00000"/>
        <rFont val="Arial"/>
        <family val="2"/>
      </rPr>
      <t>*</t>
    </r>
    <r>
      <rPr>
        <sz val="12"/>
        <color theme="1"/>
        <rFont val="Arial"/>
        <family val="2"/>
      </rPr>
      <t xml:space="preserve"> Parte de la destinación de este recursos se asignará para financiar proyectos elegibles del banco definitivo de la convocatoria 777 de 2017 de salud. </t>
    </r>
  </si>
  <si>
    <t>*</t>
  </si>
  <si>
    <t>Implementación de la estrategia de Sistemas de Innovación Empresarial a través de las Camaras de Comercio - Selección de entidades operadoras.</t>
  </si>
  <si>
    <t>Selección de empresas beneficiarias - Sistemas de Innovación Empresarial - Cundinamarca</t>
  </si>
  <si>
    <t>Selección de empresas beneficiarias - Sistemas de Innovación Empresarial - Boyacá</t>
  </si>
  <si>
    <t>Selección de empresas beneficiarias - Sistemas de Innovación Empresarial - Nariño</t>
  </si>
  <si>
    <t xml:space="preserve"> Apoyo a empresas beneficiarias del programa de Alianzas para la innovación para el desarrollo de proyectos/prototipos ejecutado a través de las alianzas regionales con Cámaras de Comercio con la coordinación a través de Confecámaras - Selección de empresas beneficiarias</t>
  </si>
  <si>
    <t>Apoyo a empresas beneficiarias del programa de Alianzas para la innovación para el desarrollo de proyectos/prototipos ejecutado a través de Confecámaras - Selección de entidad operadora.</t>
  </si>
  <si>
    <t xml:space="preserve"> Formación de empresas en procesos de innovación a través de sesiones de mentalidad innovadora en alianza con la Cámara de Comercio de Bogotá </t>
  </si>
  <si>
    <t>Cierre de Brechas Tecnológicas.</t>
  </si>
  <si>
    <t xml:space="preserve">Seleccionar empresas TI para acompañar en la fase de Expansión </t>
  </si>
  <si>
    <t>Selección de emprendedores de Apps.co que desarrollen soluciones tecnológicas en la fase de Oferta y Demanda.</t>
  </si>
  <si>
    <t>Formación especializada y certificación en competencias para desarrollo de tecnologías de información en la ciudad de Bogotá D.C.</t>
  </si>
  <si>
    <t>Selección de beneficiarios de la Estrategia Nacional de Fomento a la Protección de Invenciones  a nivel nacional e Internacional - PCT</t>
  </si>
  <si>
    <t>Convocatoria para el registro de proyectos que aspiran a obtener beneficios tributarios por inversión en CTeI (ventanilla abierta) convocatoria 786.</t>
  </si>
  <si>
    <t>Convocatoria para el registro de propuestas que accederán a los beneficios tributarios de Ingresos No Constitutivos de Renta y Exención del IVA (ventanilla abierta)</t>
  </si>
  <si>
    <t xml:space="preserve">Empresas apoyadas procesos de innovación </t>
  </si>
  <si>
    <t xml:space="preserve">Entidades seleccionadas </t>
  </si>
  <si>
    <t xml:space="preserve">Operadores seleccionados </t>
  </si>
  <si>
    <t>Personas formadas en competencias TIC</t>
  </si>
  <si>
    <t>Porcentaje de asignación del cupo de inversión para deducción tributaria</t>
  </si>
  <si>
    <t>Implementación de la estrategia de Sistemas de Innovación Empresarial a través de las Camaras de Comercio - Selección de empresas beneficiarias</t>
  </si>
  <si>
    <t>Convocatorias que ya están abiertas: 
Eje cafetero: http://www.ccmpc.org.co/noticias/738/Se-amplia-plazo-para-postularse-a-los-sistemas-de-innovacion-empresarial
Cúcuta: http://www.cccucuta.org.co/convocatorias-27-m/ver-convocatorias-y-ofertas-de-empleo.htm
Bucaramanga: https://www.camaradirecta.com/fortalecer-mi-empresa/innovacion/programa-sistemas-de-innovacion-2018/
Cali : Febrero 2018
Atlántico: Febrero 2018</t>
  </si>
  <si>
    <t>julio de 2018</t>
  </si>
  <si>
    <t>mayo de 2018</t>
  </si>
  <si>
    <t>Ventanilla Abierta</t>
  </si>
  <si>
    <t>$640.000.000.000 Cupo disponible definido en el acuerdo No. 18 de 2017. no se entregan recursos la asignación se hace por resolución.</t>
  </si>
  <si>
    <t>Jóvenes Investigadores e Innovadores</t>
  </si>
  <si>
    <t>Jóvenes Innovadores alianza SENA</t>
  </si>
  <si>
    <t>Jóvenes Investigadores e Innovadores en Medicina</t>
  </si>
  <si>
    <t xml:space="preserve">Fortalecimiento en la producción de proyectos museológicos para la Apropiación Social de CTeI desarrollados por Centros de Ciencia </t>
  </si>
  <si>
    <t>A Ciencia Cierta</t>
  </si>
  <si>
    <t xml:space="preserve">Estímulos Arte y Ciencia </t>
  </si>
  <si>
    <t>Proyectos museológicos para la apropiación social</t>
  </si>
  <si>
    <t>Experiencias fortalecidas a través de procesos de apropiación social de CTeI.</t>
  </si>
  <si>
    <t>Estímulos para la creación de contenidos audiovisuales en CTeI</t>
  </si>
  <si>
    <t>abril de 2018</t>
  </si>
  <si>
    <t>02 de enero de 2018</t>
  </si>
  <si>
    <t>Proyectos de investigación de CTeI fortalecidos mediante el apoyo a la movilidad académica</t>
  </si>
  <si>
    <t>Equipo de Internacionalización</t>
  </si>
  <si>
    <t>Convocatoria regional para fortalecer capacidades de CTeI de los actores departamentales por medio de la financiación de proyectos de investigación y desarrollo experimental que respondan a los retos en materia de Medio ambiente, Biodiversidad y Recursos Ecositémicos del Departamento de Cundinamarca. Buscará incentivar la generación de alianzas locales, nacionales e internacionales que faciliten la finalidad de la convocatoria</t>
  </si>
  <si>
    <t xml:space="preserve"> Convocatoria regional para fortalecer capacidades de CTeI de los actores departamentales por medio de la financiación de proyectos de validaciones precomerciales y pruebas de conceptoque potencien el desarrollo de productos bioderivados en los ejes estratégicos del Departamento de Cundinamarca. Buscará incentivar la generación de alianzas locales, nacionales e internacionales que faciliten la finalidad de la convocatoria. Se encuentra enmarcada en un proyecto de inversión financiado con recursos del FCTeI del SGR para el Departamento de Cundinamarca.</t>
  </si>
  <si>
    <t>CONSTRUCCIÓN DE PAZ</t>
  </si>
  <si>
    <t>Programa de Ciencia Tecnología para la paz en comunidades sostenibles en conjunto con el PNUD.</t>
  </si>
  <si>
    <t>Soluciones Apropiadas en 3 comunidades.</t>
  </si>
  <si>
    <t>Direcciones Técnicas</t>
  </si>
  <si>
    <t>Convocatoria para la formación de ciudadanos en ciencia de datos</t>
  </si>
  <si>
    <t>Segunda Convocatoria Ecosistema Científico para la financiación de programas de I+D+i que contribuyan al mejoramiento de la calidad de las Instituciones de Educación Superior colombianas - 2017</t>
  </si>
  <si>
    <t>II Fase convocatoria para conformar las ternas del Consejo Nacional de Bioética</t>
  </si>
  <si>
    <t>Ternas seleccionadas</t>
  </si>
  <si>
    <t>CONVOCATORIAS ABIERTAS EN  OTRAS VIGENCIAS Y CON CIERRE EN 2018</t>
  </si>
  <si>
    <t>Equipo Colombia BIO</t>
  </si>
  <si>
    <t>15 de noviembre de 2017</t>
  </si>
  <si>
    <t>07 de noviembre de 2017</t>
  </si>
  <si>
    <t>Jóvenes Investigadores</t>
  </si>
  <si>
    <t>Formación de capital humano de alto nivel para las regiones-Guajira</t>
  </si>
  <si>
    <t>Formación de capital humano de alto nivel para las regiones- Atlántico</t>
  </si>
  <si>
    <t xml:space="preserve">Becas-crédito para la formación de maestría </t>
  </si>
  <si>
    <t>Becas-crédito para la formación de  doctorado</t>
  </si>
  <si>
    <t>Becas-crédito para la formación de maestría.</t>
  </si>
  <si>
    <t>22 de marzo de 2018</t>
  </si>
  <si>
    <t>La convocatoria para el Programa Crédito Beca de Colfuturo, cohorte 2018 cerró el pasado 28 de febrero de 2018. Como resultado, se presentaron 2840 aspirantes. Sobre esta base, se dio inicio al proceso de selección de los candidatos que serán financiados a través de esta convocatoria.</t>
  </si>
  <si>
    <t>15 de febrero de 2018</t>
  </si>
  <si>
    <t>01 de marzo de 2018</t>
  </si>
  <si>
    <t>02 de marzo de 2018</t>
  </si>
  <si>
    <t>16 de marzo de 2018</t>
  </si>
  <si>
    <t>12 de marzo de 2018</t>
  </si>
  <si>
    <t>Por abrir otras regiones
Abierto Cali, Atlántico, Eje Cafetero, Cucuta, Bucaramanga.</t>
  </si>
  <si>
    <t>19 de febrero de 2018</t>
  </si>
  <si>
    <t>Sin reporte en GINA</t>
  </si>
  <si>
    <t>Selección de entidades asesoras - Sistemas de Innovación Empresarial - Cundinamarca</t>
  </si>
  <si>
    <t>Selección de entidades asesoras - Sistemas de Innovación Empresarial - Boyacá</t>
  </si>
  <si>
    <t>Selección de entidades asesoras - Sistemas de Innovación Empresarial - Nariño</t>
  </si>
  <si>
    <t>Sin información precisa de la apertura</t>
  </si>
  <si>
    <t>Al 31 de Marzo de 2018 no se han llevado a cabo acciones relacionadas con esta actividad.</t>
  </si>
  <si>
    <t xml:space="preserve">Sin mayor novedad al respecto, se avanza en los resultados de la convocatoria. Se recomienda haacer el reporte de avance en el plan operativo de la convocatoria. Se solicita actualizar acceso web de la convocatoria. </t>
  </si>
  <si>
    <t>23 de marzo de 2018</t>
  </si>
  <si>
    <t>A partir de conversaciones con el PNUD como aliado para esta versión se define el tema de “Mejoramiento y Conservación de Ecosistemas”, el cual se le presenta al director general quien manifiesta estar de acuerdo con el mismo y se define el primer borrador de las bases del concurso, y del formulario de postulación, que se anexan borradores.</t>
  </si>
  <si>
    <t xml:space="preserve">Movilidad Académica Europa </t>
  </si>
  <si>
    <t>26 de febrero de 2018</t>
  </si>
  <si>
    <t>Convocatoria adendada. Se adjunta lista preliminar.</t>
  </si>
  <si>
    <t>octubre de 2017</t>
  </si>
  <si>
    <t>La convocatoria 794 cerró el pasado 23 de marzo, posterior a la ampliación de plazo (adenda) realizada para garantizar el incremento de participación de proyectos de investigación. Se registraron 37 propuestas inscritas.
Se inicia el proceso de verificación de requisitos y evaluación en el mes de abril.</t>
  </si>
  <si>
    <t>La convocatoria 795 cerró el pasado 23 de marzo, posterior a la ampliación de plazo (adenda) realizada para garantizar el incremento de participación de proyectos de investigación. Se registraron 13 propuestas inscritas.
Se inicia el proceso de verificación de requisitos y evaluación en el mes de abril.</t>
  </si>
  <si>
    <t>junio de 2018</t>
  </si>
  <si>
    <t>10 de abril de 2018</t>
  </si>
  <si>
    <t>Apertura: 23 julio de 2018.
Cierre: 23 septiembre de 2018.
Evaluación: 30 septiembre a 25 de octubre de 2018.
Publicación resultados: 31 de octubre de 2018.</t>
  </si>
  <si>
    <t xml:space="preserve">Se dio cierre a la convocatoria el 28 de febrero, de acuerdo con el reporte se reciben 2840 propuestas lo que permitirá dar cumplimiento a la meta.  De acuerdo con los resultados publicados en la página de Colfuturo se tiene un número de 1365 becas otorogadas de las cuales 143 son de doctorado, 9 de especialización y 1213 de maestría todas en el exterior. </t>
  </si>
  <si>
    <t>Evaluación</t>
  </si>
  <si>
    <t>Becas para la formación de maestría para docentes de Establecimientos Educativos Oficiales de La Guajira</t>
  </si>
  <si>
    <t>Ya se tienen TdR revisados por áreas. Se espera dar apertura a la convocatoria el 01 de junio de 2018.</t>
  </si>
  <si>
    <t>Formación de capital humano de alto nivel para las regiones-Cauca</t>
  </si>
  <si>
    <t>Becas para la formación de maestría en el departamento del Cauca</t>
  </si>
  <si>
    <t>Becas para la formación de maestría docentes  de Establecimientos Educativos Oficiales del Cauca</t>
  </si>
  <si>
    <t xml:space="preserve">Formación de capital humano de alto nivel para las regiones-Cesar 
</t>
  </si>
  <si>
    <t>Becas para la formación de maestría en el departamento del Cesar</t>
  </si>
  <si>
    <t>Convocatoria Regional para proyectos de I+D con el fin de fortalecer y aplicar conocimiento en la formación virtual en el Departamento De Antioquia, Occidente</t>
  </si>
  <si>
    <t>Convocatoria para Proyectos de Ciencia, Tecnología e Innovación en Salud 2018</t>
  </si>
  <si>
    <t>25 de abril de 2018</t>
  </si>
  <si>
    <t xml:space="preserve">Se aprobó en comités (DDTI 01/02/2018 y Subdirección 05/02/2018) la publicación de los términos de referencia para el 19 de febrero. Posteriormente fue aplazada y presentada nuevamente en comité de Subdirección el 18 de abril, para publicación el 25 de abril. </t>
  </si>
  <si>
    <t xml:space="preserve">Sin información precisa de la apertura. </t>
  </si>
  <si>
    <t>El 16 de mayo se publicó la convocatoria Cierre de Brechas Tecnológicas - 2018, luego de pasar por todas las instancias requeridas.</t>
  </si>
  <si>
    <t>16 de mayo de 2018</t>
  </si>
  <si>
    <t>17 de mayo de 2018</t>
  </si>
  <si>
    <t xml:space="preserve">El 17 de mayo se publicó la convocatoria, luego de pasar por todas las instancias requeridas. </t>
  </si>
  <si>
    <t>26 de abril de 2018</t>
  </si>
  <si>
    <t xml:space="preserve">Durante este periodo, la convocatoria estuvo al aire desde el 02 de Enero y cerró el 06 de Abril, el 10 de Abril, el Ministerio a través de la coordinadora del programa nacional de estímulos, informó que para la misma fecha habían cerrado 80 convocatorias y que en ese orden de ideas,  el tiempo normal que tardamos en radicar es de 3 semanas aproximadamente, pero que tan pronto tuvieran datos, nos será remitido, ya que Colciencias deberá hacer la verificación del cumplimiento de los documentos para el jurado. 
A la fecha de hoy recibimos 38 propuestas en el componente de Difusión dentro de la convocatoria, tales propuestas ya superaron un primer filtro por parte del Ministerio de Cultura y están siendo evaluados por el equipo técnico de la DMC.
 </t>
  </si>
  <si>
    <t xml:space="preserve">Se da cumplimiento en la fecha de apertura, la convocatoria tuvo cierre el 06 de abril de 2018. De acuerdo con el número de propuestas recibidas no hay riesgo frente al cumplimiento de la meta. </t>
  </si>
  <si>
    <r>
      <t xml:space="preserve">Cierre viernes 13 abril 2018 16:00 
Cierre segundo Corte viernes 17 marzo 2017 16:00 
Cierre tercer Corte viernes 13 abril 2018 16:00
</t>
    </r>
    <r>
      <rPr>
        <b/>
        <sz val="12"/>
        <rFont val="Arial"/>
        <family val="2"/>
      </rPr>
      <t xml:space="preserve">Se recibieron 151 propuestas para esta convocatoria. </t>
    </r>
  </si>
  <si>
    <r>
      <t xml:space="preserve">De acuerdo con el comité extraordinario de SubDirección del 28 de febrero de 2018, se adendó la convocatoria para modificarl el numeral 12. Cronograma, modificando  el </t>
    </r>
    <r>
      <rPr>
        <b/>
        <sz val="11"/>
        <rFont val="Arial"/>
        <family val="2"/>
      </rPr>
      <t>cierre a la misma el 01 de junio de 2018</t>
    </r>
    <r>
      <rPr>
        <sz val="11"/>
        <rFont val="Arial"/>
        <family val="2"/>
      </rPr>
      <t xml:space="preserve"> y publicando resultados definitivos el 07 de septiembre de 2018.</t>
    </r>
    <r>
      <rPr>
        <b/>
        <sz val="11"/>
        <rFont val="Arial"/>
        <family val="2"/>
      </rPr>
      <t xml:space="preserve"> Se recomienda abrir una tarea en el plan de Acción al tercer trimestre de 2018 para dar cuenta del avance de la convocatoria de acuerdo con la adenda. </t>
    </r>
    <r>
      <rPr>
        <sz val="11"/>
        <rFont val="Arial"/>
        <family val="2"/>
      </rPr>
      <t xml:space="preserve">Segun el listado preliminar se tienen 17 personas inscritas en las 19 ternas propuestas. </t>
    </r>
  </si>
  <si>
    <t>El 15 de febrero cumpliendo cronograma, establecido en los términos de referencia,  cierra la convocatoria,  con un total de 20 propuestas de programas en los 5 focos estratégicos distribuidos así:
Energía Sostenible: 7 
Alimentos: 6
Sociedad: 3
Bioeconomía: 3
Salud: 1
Se publica el banco definitivo conforme al cronograma establecido en los términos de referencia. 
21/may/2018 16:59</t>
  </si>
  <si>
    <t xml:space="preserve">De acuerdo con el valor el número de propuestas que se reciben permite dar cumplimiento a la meta del plan de convocatorias lo que permitiría mantener el resultado de programas de la primera versión de la convocatoria. Resultados del banco definitivo de elegibles se publicaron el 17 de mayo de 2018., dejando a 5 propuestas de programas elegibles de las cuales solamente se podrán financiar a 4 de estas de la siguiente forma: Alimentos: 1, energía sostenible 1, Bioconomía: 1, Sociedad: 2. Para el componente de salud no se tuvo propuestas de programas elegibles. </t>
  </si>
  <si>
    <t>Bases de datos que dan cuenta de las propuesta recibicidas en el marco de la convocatoria 708-2018, así como las inquietudes resueltas sobre la misma.
Sin reporte actualizado al mes de mayo de 2018 para la convocatoria. .</t>
  </si>
  <si>
    <t>Cerrada primer corte 
Abierta</t>
  </si>
  <si>
    <t>Banco Definitivo</t>
  </si>
  <si>
    <t>ESTADO DE LA CONVOCATORIA AL  30 DE JUNIO DE 2018</t>
  </si>
  <si>
    <t xml:space="preserve">El valor de los recursos en el link de la convocatoria difiere del valor del plan de convocatorias, se recuerda que el valor de la convocatoria no solo es el beneficio otorgado, también debe contemplar el valor de evaluación y seguimiento de la misma. Se envía correo con esta observación para que den cuenta de la diferencia y lo ajusten.  Se da apertura a la convocatoria el jueves 01 de marzo de  2018 la cual tuvo cierre el pasado 15 de mayo. Se tienen en el banco preliminar de elegibles 21 propuestas lo que evidencia un incumplimiento a la meta planetada. Se planea dar apertura a una segunda convocatoria que permita dar cumplimiento a la meta inicial. </t>
  </si>
  <si>
    <t>Se adjunta base de datos elaborada por la oficina de registro, en torno a los proyectos que cumplieron con los requisitos establecidos en la convocatoria. </t>
  </si>
  <si>
    <t>Se construyó en conjunto con la Gobernación de Antioquia el cronograma de la convocatoria. 41 propuestas cumplieron con los requisitos establecidos en los Términos de referencia para pasar a evaluación, todas las propuestas fueron evaluadas por dos pares evaluadores expertos en los temas relacionados con las líneas temáticas de la convocatoria. Los pares científicos que realizaron la evaluación cumplen con la trayectoria, experiencia y conocimiento reconocido por Colciencias según clasificación como investigador: Emérito, Sénior, Asociado o Junior en las líneas temáticas objeto de la convocatoria.</t>
  </si>
  <si>
    <t>Se da apertura a la convocatoria el 22 de marzo, se destaca el cumplimiento de tareas en el plan operativo de la convocatoria. Cierre de la convocatoria el 29 de junio. Se esperaban recibir 450 propuestas y recibimos 663.</t>
  </si>
  <si>
    <t xml:space="preserve">La convocatoria 809 dío apertura el 22 de marzo, durante este tiempo la Gobernación del Atlántico y Colciencias han desarrollado el plan de difusión planeado para la socialización de la convocatoria, por parte de Colciencias se han realizado publicaciones en redes sociales, banner en la web de la entidad.
Se recibieron 21 inscritos en doctorado exterior, 156 para doctorado nacional, 469 para maestría nacional y 17 para maestría nacional funcionarios públicos para un total de 663 inscripciones de acuerdo a la base de datos remitida por sistemas. </t>
  </si>
  <si>
    <t>La convocatoria dio apertura el 15 de febrero hasta el 15 de mayo. Se tendrá publicación de resultados: agosto 03 de 2018. De acuerdo con el número de postulaciones recibidas se alcanzaría la meta de la convocatoria. Se estan desarrollando entrevistas para la selección de candidatos.</t>
  </si>
  <si>
    <t>Al cierre de la Convocatoria COLCIENCIAS - Fulbright, el pasado 15 de mayo de 2018, se recibieron 132 postulaciones para acceder al beneficio. 
Durante el mes de junio se continuó el proceso de revisión académica de los candidatos, con miras a definir aquellos que continuarán en el proceso de selección.</t>
  </si>
  <si>
    <t xml:space="preserve">Se da apertura a la convocatoria el 22 de marzo, se destaca el cumplimiento de tareas en el plan operativo de la convocatoria. Cierre de la convocatoria el 29 de junio. Se recibieron 186 propuestas para formación de becas de maestría para el departamento. </t>
  </si>
  <si>
    <t>Con respecto a la convocatoria No. 810 de 2018 para el Departamento de La Guajira, la apertura se realizó el día 22 de mazo de 2018 y la fecha e cierre fue el día 29 de junio de 2018, durante el periodo de inscripción de aspirantes el área técnica en conjunto con la oficina de comunicaciones de COLCIENCIAS desarrolló acciones de difusión y divulgación en redes sociales y el portal web de la entidad.
Como resultado al cierre se inscribieron 186 aspirantes, distribuidos de la siguiente manera: 29 aspirantes para la modalidad de maestría exterior y 157 aspirantes para la modalidad nacional. Con estos datos se ha iniciado el proceso de revisión de requisitos de las postulaciones.</t>
  </si>
  <si>
    <t>05 de junio de 2018</t>
  </si>
  <si>
    <r>
      <t xml:space="preserve">Se dio apertura a la convocatoria el 01 de junio de 2018. Esta convocatoria permanecerá abierta hasta el </t>
    </r>
    <r>
      <rPr>
        <b/>
        <sz val="12"/>
        <color theme="1"/>
        <rFont val="Arial"/>
        <family val="2"/>
      </rPr>
      <t>30 de agosto de 2018</t>
    </r>
  </si>
  <si>
    <t>Banco preliminar</t>
  </si>
  <si>
    <t xml:space="preserve">Se adjunta reporte consolidado del proceso de revisión de requisitos, al igual que el reporte de 3 casos en los cuales se presentaron inconvenientes con el formulario SIGP. Se adjuntan los soportes asociados al proceso de evaluación de las propuestas que cumplieron requisitos. Banco preliminar de proyectos elegibles firmado y publicado
 </t>
  </si>
  <si>
    <t xml:space="preserve">El valor de los recursos en el link de la convocatoria difiere del valor del plan de convocatorias, se recuerda que el valor de la convocatoria no solo es el beneficio otorgado, también debe contemplar el valor de evaluación y seguimiento de la misma. Se envía correo con esta observación para que den cuenta de la diferencia y lo ajusten.  Se da apertura a la convocatoria el viernes 02 de marzo con cierre el 02 de mayo. Se reportan 18 propuestas en el banco preliminar de elegibles (29 de junio de 2018) lo que evidencia un alto riesgo de incumplimiento en la meta y para lo cual se planea desde el área técnica tener una segunda convocatoria de forma que se pueda dar cumplimiento a la meta inicial planeada. </t>
  </si>
  <si>
    <t xml:space="preserve">Se da apertura el 16 de marzo de 2018 y la convocatoria tuvo cierre el 23 de mayo de 2018. Desde la DFI se hace una modificación del los recursos de la convocatoria y bajarlos a 25.900 millones disponibles para asignar dejando los demas recursos para evaluación y seguimiento como se detalla en el micrositio de la conovcatoria. Se aprueba una adenda por parte de comité de subdirección el 24 de abril que modifica los términos en los numerales 3. dirigido a y 5. Requisitos Mínimos. la adenda fue publicada el 09 de mayo de 2018. Después de la revisión de requisitos mínimos 330 propuestas cumplen y pasan a proceso de evaluación. </t>
  </si>
  <si>
    <t>30 de mayo de 2018</t>
  </si>
  <si>
    <r>
      <t xml:space="preserve">Se da apertura a la convocatoria el 30 de mayo y la misma permanecerá abierta hasta el próximo </t>
    </r>
    <r>
      <rPr>
        <b/>
        <sz val="12"/>
        <color theme="1"/>
        <rFont val="Arial"/>
        <family val="2"/>
      </rPr>
      <t>15 de agosto de 2018.</t>
    </r>
  </si>
  <si>
    <t xml:space="preserve">Se adjunta acta de aprobación comité de subdirección, al igual que resolución de apertura de convocatoria. </t>
  </si>
  <si>
    <t>Se resolvieron inquietudes de los usuarios vía telefónica y vía correo electrónico, algunas relacionadas con el ingreso a la plataforma y cargue de documentos.
Se revisaron los requisitos mínimos de la Fase 1 de la Convocatoria. La oficina de TIC, reportó  en total 380 perfiles de doctores inscritos a la Convocatoria, Después de la revisión de requisitos se encontraron registros repetidos y de prueba por lo tanto quedaron, 332 inscritos, de los cuales 298 cumplieron requisitos. De los 34 que no cumplen, 4, son por  la condición inhabilitante (numeral 5): Haber sido presentado por las instituciones a la Convocatoria 784 de 2017 y hacer parte del Banco de Elegibles definitivo de dicha convocatoria; 20  no son beneficiarios financiados a través de las convocatorias de Formación de Alto Nivel de Colciencias y los restantes 10 incumplen algún requisito.</t>
  </si>
  <si>
    <t xml:space="preserve">Se da apertura el 22 de marzo de 2018 y la convocatoria tuvo cierre el 31 de mayo de 2018. En el banco preliminar de elegibles publicado el 29 de junio de 2018, se evidencian 298 propuestas elegibles de la fase 1. </t>
  </si>
  <si>
    <t>Se da apertura el 12 de marzo de 2018 y la convocatoria tuvo cierre el 16 de mayo de 2018. Se recibe un total de 467 propuestas para la modalidad de convocatorias que no pertenecen al banco de elegibles de la convocatoria 777. Se debe tener en cuenta que los recursos de esta convocatoria son parcialmente para el banco de elegibles de la convocatoria 777 ($20.267.798.030), los recursos para la convocatoria 2018 ($22.437.201.970)</t>
  </si>
  <si>
    <t>29 de junio de 2018</t>
  </si>
  <si>
    <t>Se da apertura el 29 de junio de 2018</t>
  </si>
  <si>
    <r>
      <t xml:space="preserve">La convocatoria dio apertura el 29 de junio. Estos términos de referencia fueron revisados desde el mes de diciembre de 2017, sin embargo si tienen cambios adicionales a las observaciones deben ser revisados de nuevo. La convocatoria estará abierta hasta el </t>
    </r>
    <r>
      <rPr>
        <b/>
        <sz val="12"/>
        <color theme="1"/>
        <rFont val="Arial"/>
        <family val="2"/>
      </rPr>
      <t>26 de julio de 2018</t>
    </r>
  </si>
  <si>
    <t>31 de mayo de 2018</t>
  </si>
  <si>
    <t xml:space="preserve">Innovar tiene su crédito - línea de financiación de I+D+i </t>
  </si>
  <si>
    <t xml:space="preserve">20 de marzo de 2018 
 primer corte, 06 de junio de 2018 segundo corte. </t>
  </si>
  <si>
    <t>Reporte (04-05-2018) Actualmente la convocatoria tiene 521 personas registradas las cuales se encuentran en validación de requisitos, por tal motivo va a tener un segundo corte. De este primer corte se tienen en proceso de formación 355 personas. 
 Se da apertura al segundo corte el 06 de junio de 2018.</t>
  </si>
  <si>
    <t>Se da apertura el 30 de mayo  de 2018 y el 06 de junio de 2018</t>
  </si>
  <si>
    <r>
      <t xml:space="preserve">Se dio apertura de la convocatoria en el mes de mayo y tendrá cierre el </t>
    </r>
    <r>
      <rPr>
        <b/>
        <sz val="12"/>
        <color theme="1"/>
        <rFont val="Arial"/>
        <family val="2"/>
      </rPr>
      <t>10 de agosto de 2018</t>
    </r>
  </si>
  <si>
    <r>
      <t xml:space="preserve">Sin mayor novedad, se recomienda avanzar en el reporte de las tareas de los planes operativos de la convocatoria. 
Se abrió la convocatoria el 10 de abril y </t>
    </r>
    <r>
      <rPr>
        <b/>
        <sz val="12"/>
        <color theme="1"/>
        <rFont val="Arial"/>
        <family val="2"/>
      </rPr>
      <t xml:space="preserve">cerró el 15 de junio.
Los resultados preliminares se tendrán hasta el próximo 07 de septiembre. </t>
    </r>
    <r>
      <rPr>
        <sz val="12"/>
        <color theme="1"/>
        <rFont val="Arial"/>
        <family val="2"/>
      </rPr>
      <t xml:space="preserve">Para esta convocatoria se recibió un total de 1.721 propuestas de las cuales 1.605 propuestas que entran en proceso de revisión de requisitos y de acuerdo con esos resultados pasan al proceso de evaluación las propuestas que cumplan. </t>
    </r>
  </si>
  <si>
    <r>
      <t xml:space="preserve">Se da apertura al cuarto corte de la convocatoria el 23 de marzo aplicando una adenda a la misma de forma que permite dar paso al 4to corte. En sesión del 06 de marzo de 2018 se dio aprobación a la adenda en donde se modifican los numerales: 5, 7, 8 y 16 de la convocatoria 770 de 2016. Solicitamos hacer el ajuste en el plan operativo para ajustarlo en GINA de conformidad con la adenda. Esta adenda no debe considerarse como producto no conforme.  </t>
    </r>
    <r>
      <rPr>
        <b/>
        <sz val="12"/>
        <color theme="1"/>
        <rFont val="Arial"/>
        <family val="2"/>
      </rPr>
      <t xml:space="preserve">Fecha de cierre el 01 de junio. Se presentan un total de 238 propuestas que cumplieron requisitos mínimos que pasan al proceso de evaluación. 
</t>
    </r>
  </si>
  <si>
    <r>
      <t xml:space="preserve">Sin mayor novedad, se recomienda avanzar en el reporte de las tareas de los planes operativos de la convocatoria. Esta por abrir en la medida que se pueda dar tramite a alos recursos aportados por el aliado Pfizer. </t>
    </r>
    <r>
      <rPr>
        <b/>
        <sz val="12"/>
        <color theme="1"/>
        <rFont val="Arial"/>
        <family val="2"/>
      </rPr>
      <t>Fecha de cierre 12 de junio de 2018.
Se recibieron un total de 26 propuestas, de las cuales 16 pasaron al proceso de evaluación.</t>
    </r>
  </si>
  <si>
    <t>Se realiza la verificación de requisitos por parte del Equipo de Verificación
El resultado de la verificación revela 15 postulaciones de las cuales 7 cumplen requisitos y 8 deben ser subsanadas.</t>
  </si>
  <si>
    <t>22 de diciembre de 2017</t>
  </si>
  <si>
    <t>Durante el mes de junio se continuó la ejecución del programa de Sistemas de Innovación en las regiones de Eje Cafetero, Bucaramanga y Cúcuta a partir del cuarto taller realizado por la firma IXL Center en dichas regiones. A continuación se presentan las fechas en las cuales se realizaron los talleres:
Eje Cafetero: 1 junio (3er taller) 21 y 22 de junio (4to taller).
Bucaramanga: 20 y 21 de junio (4to Taller).
Cúcuta: 22 de junio (4to Taller).
En la ciudad de Cali, la firma consultora seleccionada realizó el primer taller el 15 de junio.
En el caso de Barranquilla se está en proceso de legalización de los contratos de las firmas consultoras seleccionadas.
En total se tienen: 40 empresas para Bucaramanga, 20 empresas para el eje cafetero y 20 empresas para Cúcuta.</t>
  </si>
  <si>
    <r>
      <rPr>
        <b/>
        <sz val="12"/>
        <color theme="1"/>
        <rFont val="Arial"/>
        <family val="2"/>
      </rPr>
      <t>Se recibe la propuesta del plan operativo.</t>
    </r>
    <r>
      <rPr>
        <sz val="12"/>
        <color theme="1"/>
        <rFont val="Arial"/>
        <family val="2"/>
      </rPr>
      <t xml:space="preserve">La convocatoria del eje cafetero abrió el 10 de noviembre de 2017.  </t>
    </r>
    <r>
      <rPr>
        <b/>
        <sz val="12"/>
        <color theme="1"/>
        <rFont val="Arial"/>
        <family val="2"/>
      </rPr>
      <t xml:space="preserve">no se tiene reporte del avance en la gestión en este plan operativo, la información se toma del plan de acción. </t>
    </r>
  </si>
  <si>
    <t>La verificación de requisitos mínimos se llevo con la ayuda de una matriz donde el grupo de registro validaba el cumplimiento o no de los requisitos establecidos en la convocatoria. En total se recibieron 45 propuestas de las cuales 30 cumplieron requisitos mínimos.</t>
  </si>
  <si>
    <t xml:space="preserve">El panel de evaluación de propuestas se realizó los días 28,29 y 30 de Mayo del año 2018 con un total de 19 proponentes. De este resultados se derivó el banco de elegibles que se presentó al comité de dirección técnica el 01 de junio de 2018. El banco se publicó el 12 de junio de 21018. </t>
  </si>
  <si>
    <r>
      <rPr>
        <b/>
        <sz val="12"/>
        <color theme="1"/>
        <rFont val="Arial"/>
        <family val="2"/>
      </rPr>
      <t>Se recibe la propuesta del plan operativo.</t>
    </r>
    <r>
      <rPr>
        <sz val="12"/>
        <color theme="1"/>
        <rFont val="Arial"/>
        <family val="2"/>
      </rPr>
      <t xml:space="preserve"> </t>
    </r>
    <r>
      <rPr>
        <b/>
        <sz val="12"/>
        <color theme="1"/>
        <rFont val="Arial"/>
        <family val="2"/>
      </rPr>
      <t xml:space="preserve">no se tiene reporte del avance en la gestión por el plan operativo. </t>
    </r>
    <r>
      <rPr>
        <sz val="12"/>
        <color theme="1"/>
        <rFont val="Arial"/>
        <family val="2"/>
      </rPr>
      <t xml:space="preserve">De acuerdo con el reporte del plan de acción se reporta una fima consultora para la ciudad de Cali que realizó un primer taller y se menciona que se seleccionará una firma consultora más que tendrá gestión en la ciudad de Barranquilla.gracias al reporte del plan de acción. </t>
    </r>
    <r>
      <rPr>
        <b/>
        <sz val="12"/>
        <color theme="1"/>
        <rFont val="Arial"/>
        <family val="2"/>
      </rPr>
      <t xml:space="preserve">No se tiene información para concluir si se cerró el proceso ni evidencia para conocer las firmas seleccionadas. </t>
    </r>
  </si>
  <si>
    <r>
      <t>Aún cuando no se evidencia reporte de avance en el plan operativo en GINA, se evidencia en el portal de Colciencias la apertura de la convocatoria el 19 de febrero. La convocatoria tuvo</t>
    </r>
    <r>
      <rPr>
        <b/>
        <sz val="12"/>
        <color theme="1"/>
        <rFont val="Arial"/>
        <family val="2"/>
      </rPr>
      <t xml:space="preserve"> cierre el  el 01 de junio de 2018</t>
    </r>
    <r>
      <rPr>
        <sz val="12"/>
        <color theme="1"/>
        <rFont val="Arial"/>
        <family val="2"/>
      </rPr>
      <t xml:space="preserve"> debido a la adenda. De acuerdo con el comité de subdirección del 03 de abril de 2018 se aprobó la modificación de los TdR en el numeral 13 cronograma. Se recibieron 45 propuestas de las cuales 30 cumplieron requisitos mínimos. Se tiene riesgo de cumplimiento de la meta. </t>
    </r>
  </si>
  <si>
    <t>La convocatoria tuvo cierre el 15 de marzo de 2018. De acuerdo con el comité de subdirección del 03 de abril de 2018 se aprobó la modificación de los TdR en el numeral 15 cronograma. Desde Minhacienda se cambia un procedimiento de traslado de recursos y que afectó el cronograma de la convocatoria.El 12 de junio se publicó el banco preliminar de elegibles con cuatro propuestas.</t>
  </si>
  <si>
    <r>
      <t xml:space="preserve">Se evidencia en el portal de Colciencias la apertura de la convocatoria el </t>
    </r>
    <r>
      <rPr>
        <b/>
        <sz val="12"/>
        <color theme="1"/>
        <rFont val="Arial"/>
        <family val="2"/>
      </rPr>
      <t xml:space="preserve">19 de febrero. </t>
    </r>
    <r>
      <rPr>
        <sz val="12"/>
        <color theme="1"/>
        <rFont val="Arial"/>
        <family val="2"/>
      </rPr>
      <t xml:space="preserve">La convocatoria tuvo cierre el  15 de junio. De acuerdo con el comité de subdirección del 03 de abril de 2018 se aprobó la modificación de los TdR en el numeral 13 cronograma. Se recibieron 25 propuestas de las cuales solamente </t>
    </r>
    <r>
      <rPr>
        <b/>
        <sz val="12"/>
        <color theme="1"/>
        <rFont val="Arial"/>
        <family val="2"/>
      </rPr>
      <t xml:space="preserve">14 quedaron en el banco preliminar de elegibles. </t>
    </r>
  </si>
  <si>
    <t>Banco Preliminar</t>
  </si>
  <si>
    <t xml:space="preserve">EL día martes 26 de junio de 2018 se publicó el banco preliminar de elegibles de la convocatoria 799 para la selección de entidades asesoras en el departamento de Boyacá.
 </t>
  </si>
  <si>
    <t xml:space="preserve">Se evidencia en el portal de Colciencias la apertura de la convocatoria el 19 de febrero. La convocatoria tuvo cierre el 15 de marzo de 2018.  De acuerdo con el comité de subdirección del 03 de abril de 2018 se aprobó la modificación de los TdR en el numeral 13 cronograma. Desde Minhacienda se cambia un procedimiento de traslado de recursos y que afectó el cronograma de la convocatoria. El banco preliminar de elegibles se publica el 26 de junio de 2018 inluyendo 7 empresas. </t>
  </si>
  <si>
    <r>
      <t xml:space="preserve">La convocatoria dará apertura durante el mes de junio. Estos términos de referencia fueron revisados desde el mes de diciembre de 2017. La convocatoria tuvo apertura el 25 de abril y </t>
    </r>
    <r>
      <rPr>
        <b/>
        <sz val="12"/>
        <color theme="1"/>
        <rFont val="Arial"/>
        <family val="2"/>
      </rPr>
      <t>tendrá cierre el 24 de agosto de 2018.</t>
    </r>
  </si>
  <si>
    <t>En el marco del desarrollo de programa de Alianzas para la Innovación Fase IV, el comité técnico ejecutivo del convenio definió los requisitos mínimos que debían cumplir las empresas para poder participar en la implementación de Prototipos y/o Proyectos de Innovación. Es importante anotar que cada una de las cámaras de comercio participantes tenían autonomía de establecer sus propios requisitos mínimos, y que lo aprobado en el comité entre Colciencias y Confecámaras solo era una guía para cada una de las Alianzas.
A la fecha el avance en cuanto a la invitación es el siguiente:
Andino Amazónica 
Ya se seleccionaron las 25 empresas beneficiarias en el marco del segundo comité técnico ejecutivo de la Alianza. 
Eje Cafetero
En el marco del comité técnico ejecutivo se seleccionaran las 52 empresas beneficiarias del programa.
Llanos
Ya se seleccionaron las 25 empresas beneficiarias en el marco del segundo comité técnico ejecutivo de la Alianza. 
Pacífico
Ya se seleccionaron las 47 empresas beneficiarias en el marco del segundo comité técnico ejecutivo de la Alianza. 
Santanderes Boyacá
Ya se seleccionaron las 40 empresas beneficiarias en el marco del segundo comité técnico ejecutivo de la Alianza. 
Tolima, Huila y Cundinamarca
Ya se seleccionaron las 49 empresas beneficiarias en el marco del segundo comité técnico ejecutivo de la Alianza. Hay cinco proyectos adicionales que son financiados por la Cámara de Comercio de Neiva
Caribe
No se han aprobado en el marco del segundo comité técnico ejecutivo a las empresas beneficiarias del programa. Se realizó una reunión para la selección de estas empresas beneficiarias, sin embargo las propuestas mostraron deficiencias de estructuración, razón por la cual están siendo ajustadas.
Bogotá
Está pendiente la firma del convenio de cooperación con la Cámara de Comercio de Bogotá. Para realizar esto se han adelantado reuniones entre Confecámaras y la Cámara con el fin de alinear conceptos y con esto lograr lo más pronto posible la firma del convenio.</t>
  </si>
  <si>
    <r>
      <rPr>
        <sz val="12"/>
        <color theme="1"/>
        <rFont val="Arial"/>
        <family val="2"/>
      </rPr>
      <t xml:space="preserve">No se evidencia información precisa reportada del cierre de la convocatoria. </t>
    </r>
    <r>
      <rPr>
        <b/>
        <sz val="12"/>
        <color theme="1"/>
        <rFont val="Arial"/>
        <family val="2"/>
      </rPr>
      <t xml:space="preserve">Con el reporte del avance de la cantidad de empresas seleccionadas son 238 empresas de acuerdo con el reporte sin embargo no se tienen evidencias de bancos o de informes de los operadores sobre la selección de empresas. 
</t>
    </r>
  </si>
  <si>
    <r>
      <t xml:space="preserve">Se evidencia en la página de registro el estado de la fase 4 de la convocatoria dentro de las cuales estan abiertas las convocatorias de las siguientes camaras de comercio: Barrancabermeja, Cúcuta, Duitama, Pamplona, Tunja, Región Andino amazonica Todas las CCcio, Honda, Facatativá, Neiva
Sur y Oriente, Ibagué, Barranquilla, Cartagena, Magangué, Montería, Riohacha, San Andrés, Santa Marta, Sincelejo, Valledupar. La única que ha cerrado es la C.Cio de Bucaramanga el 09 de marzo pasado. 
</t>
    </r>
    <r>
      <rPr>
        <b/>
        <sz val="12"/>
        <color theme="1"/>
        <rFont val="Arial"/>
        <family val="2"/>
      </rPr>
      <t>No se conoce el estado de las convocatorias por ausencia del reporte en el plan operativo.</t>
    </r>
    <r>
      <rPr>
        <sz val="12"/>
        <color theme="1"/>
        <rFont val="Arial"/>
        <family val="2"/>
      </rPr>
      <t xml:space="preserve"> </t>
    </r>
    <r>
      <rPr>
        <b/>
        <sz val="12"/>
        <color theme="1"/>
        <rFont val="Arial"/>
        <family val="2"/>
      </rPr>
      <t xml:space="preserve">No se evidencia información precisa reportada de la apertura de la convocatoria. 
</t>
    </r>
  </si>
  <si>
    <t>La convocatoria tiene apertura en el mes de julio.</t>
  </si>
  <si>
    <r>
      <t xml:space="preserve">La convocatoria tuvo apertura en el 16  de mayo y </t>
    </r>
    <r>
      <rPr>
        <b/>
        <sz val="12"/>
        <color theme="1"/>
        <rFont val="Arial"/>
        <family val="2"/>
      </rPr>
      <t xml:space="preserve">dará cierre el próximo 13 de agosto de 2018 a las 4:00 pm </t>
    </r>
  </si>
  <si>
    <r>
      <t xml:space="preserve">La convocatoria tuvo apertura en el 16  de mayo y dará </t>
    </r>
    <r>
      <rPr>
        <b/>
        <sz val="12"/>
        <color theme="1"/>
        <rFont val="Arial"/>
        <family val="2"/>
      </rPr>
      <t xml:space="preserve">cierre el próximo 13 de agosto de 2018 a las 4:00 pm. </t>
    </r>
    <r>
      <rPr>
        <sz val="12"/>
        <color theme="1"/>
        <rFont val="Arial"/>
        <family val="2"/>
      </rPr>
      <t xml:space="preserve">Hay cambio de nombre de la convocatoria por sugerencia del comité de dirección. </t>
    </r>
  </si>
  <si>
    <t xml:space="preserve">Se solicita la modificación de la fecha por segunda vez en comité de dirección para la apertura de la convocatoria al mes de julio de 2018. </t>
  </si>
  <si>
    <t>Se dió apertura el 31 de mayo de 2018 en la página de MinTIC  https://apps.co. Se surtió el proceso de evaluación de requisitos mínimos a 26 emprendedores inscritos, en el cual fueron habilitados 10 para participar en una hackathon virtual, de las cuales 9 presentaron propuestas.</t>
  </si>
  <si>
    <t xml:space="preserve">Se dio apertura el 31 de mayo y tuvo cierre el 27 de junio de 2018. Se seleccionaron 4 retos por medio de retos establecidos por la entidad aliada. </t>
  </si>
  <si>
    <r>
      <t xml:space="preserve">Se evidencia apertura de la convocatoria en el link del operador Fedesoft, sin embargo se hace un recordatorio de seguimiento a la actualización del micrositio de Colciencias por parte del área responsable de la convocatoria para mantener actualizado dicho sitio a través de correo enviado el 02 de abril de 2018. Esta convocatoria cerrará el 30 de abril pasado. Es operada por Fedesoft. El segundo corte de la convocatoria tendrá cierre hasta el </t>
    </r>
    <r>
      <rPr>
        <b/>
        <sz val="12"/>
        <color theme="1"/>
        <rFont val="Arial"/>
        <family val="2"/>
      </rPr>
      <t>05 de septiembre de 2018</t>
    </r>
    <r>
      <rPr>
        <sz val="12"/>
        <color theme="1"/>
        <rFont val="Arial"/>
        <family val="2"/>
      </rPr>
      <t xml:space="preserve">. A la fecha se tiene en proceso de formación 355 pérsonas. </t>
    </r>
  </si>
  <si>
    <t xml:space="preserve">Para el primer corte de la convocatoria se recibieron 8 proyectos, de los cuales 6 proyectos fueron positivos y 2 negativos, para el segundo corte se recibieron 15 propuestas, de los cuales 7 proyectos son positivos y 8 proyectos negativos para un total aprobado de inversión por valor de $8.265.203.748
El cupo aprobado para el primer semestre es de $133.915.393.181 un 20.92% del total de cupo, de los cuales $8.265.203.748 corresponden a  de 13 proyectos presentados y aprobados con vigencia 2018 y$125.650.189.433 de proyectos plurianuales
Es importante señalar que durante la sesión del CNBT del 9 de abril de 2018 se avaló la propuesta de extender la fecha de cierre del tercer corte de cada vigencia, pasando del ultimo día hábil del mes de mayo al último día hábil del mes de Julio  hasta las 5 de la tarde,
Se apoyaron 39 empresas dado que son las empresas soporte del cupo para este primer semetre,  y el restante se  avalara con  los proyectos presentados para el tercer corte  </t>
  </si>
  <si>
    <t xml:space="preserve">Es importante destacar que la extensión de tiempo de este corte de la ventanilla abierta para el 31 de julio dado el nivel de proyectos que se estan recibiendo. Se tienen 39 empresas apoyadas en procesos de innovación y se logra el 20,92% del cupo aprobado, con esto se cumple la meta del porcentaje del cupo para el primer semestre del 2018. </t>
  </si>
  <si>
    <t>Para el primer semestre de 2018 para Exenciones de Iva  se recibieron 7 proyectos de los cuales se tramitaron y aprobaron 6 proyectos . Sin embargo se evidencia en el formato adjunto que también se tomaron decisión de aprobación 10 proyectos mas que fueron recibidos a finales de  2017 y aprobados en el cómite de DDTI en el 2018.
Para  Ingresos No constitutivos  en el segundo semestre se recibieron 30 proyectos de los cuales se tramitaron y decidieron 21 proyectos  Se decidieron y aprobaron 3 proyectos  que se recibieron en el 2017 y se decidieron en el 2018.</t>
  </si>
  <si>
    <t>En el marco de la convocatoria jóvenes investigadores e innovadores  812, se informa que se recibieron  1.605 propuestas postuladas en el marco de dicha convocatoria, las cuales se encuentran en proceso de revisión de requisitos del 18 de junio de 2018 al 24 de julio de 2018 con base en lo definido en los términos de referencia.</t>
  </si>
  <si>
    <t>En el periodo comprendido entre el 12 de junio de 2018 y al 14 de junio de 2018 el Grupo de Registro adelantó las gestiones de revisión con base en los criterios definidos en los términos de referencia y Adenda No 1 de la Convocatoria 770 de 2016 – 2017.</t>
  </si>
  <si>
    <t>En el marco de la convocatoria 813 de 2018, se recibieron 26 propuestas, de las cuales 10 incumplieron con uno o mas requisitos. Se evaluaron 16 propuestas por 3 evaluadores, de las cuales 16 se encuentran en el Banco Preliminar de Elegibles, dos (2) de éstas propuestas están por debajo del umbral de corte el cual corresponde a 80 puntos.</t>
  </si>
  <si>
    <r>
      <t xml:space="preserve">Se da apertura a la convocatoria el 26 de abril de 2018 y </t>
    </r>
    <r>
      <rPr>
        <b/>
        <sz val="12"/>
        <color theme="1"/>
        <rFont val="Arial"/>
        <family val="2"/>
      </rPr>
      <t xml:space="preserve">estuvo abierta hasta el 14 de junio de 2018. 
</t>
    </r>
  </si>
  <si>
    <t xml:space="preserve">Capítulo 1 Abierto
Capítulo 2 Abierto 
</t>
  </si>
  <si>
    <t>Capítulo 1     
05 de marzo de 2018
Capítulo 2 y 3 
   02 de mayo de 2018</t>
  </si>
  <si>
    <t xml:space="preserve">Durante el periodo comprendido entre el 13 de junio y 13 de julio de 2018 se surtió el proceso de evaluación de las 16 propuestas que cumplieron con todos los requisitos exigidos en el marco de la Convocatoria de Movilidad Académica con Europa - Capítulo 1 (ECOS-Nord).
Así mismo, en Francia se están realizando las respectivas evaluaciones y en el mes de octubre mediante el comité anual bilateral se seleccionarán las 10 propuestas a financiar por ambos países.   </t>
  </si>
  <si>
    <t xml:space="preserve">Se dio apertura el 05 de marzo al capitulo de Ecos-Nord Francia. Este capítulo cerró el 04 de mayo de 2018 con resultados que dejan saber desde el número de propuestas recibidas. El número de propuestas hasta la fecha que cumplen requisitos mínimos es apenas de 2 propuestas y se esta   en el proceso de subsanación apenas del primer capítulo.
Para los capítulos 2 y 3 se tuvo apertura el 02 de mayo de 2018. </t>
  </si>
  <si>
    <t xml:space="preserve">En el banco en mención ingresaron 27 propuestas de las 40 que se encontraban planteadas como meta. No obstante, es preciso indicar que la convocatoria 802 contará con una segunda fase, la cual permitirá realizar un nuevo proceso de apertura y cierre de convocatoria, y publicación de resultados en los respectivos Bancos, alcanzando la meta establecida.
</t>
  </si>
  <si>
    <t xml:space="preserve">En el proceso de la Convocatoria 803 y teniendo en cuenta la Adenda Nº 1, se realizó la publicación del Banco preliminar de elegibles el día 29 de junio de 2018, en el cual se incluyeron 5 proyectos, los cuales cumplieron con el puntaje establecido en los TdR.
En el banco en mención ingresaron doce propuestas de las 30 que se encontraban planteadas como meta. No obstante, es preciso indicar que la convocatoria 803 contará con una segunda fase, la cual permitirá realizar un nuevo proceso de apertura y cierre de convocatoria, y publicación de resultados en los respectivos Bancos, alcanzando la meta establecida.
</t>
  </si>
  <si>
    <r>
      <t xml:space="preserve">Se encuentra en curso la segunda convocatoria. La convocatoria en su primera versión tuvo cierre el 18 de mayo y apenas se lograron tener en el banco preliminar de elegibles </t>
    </r>
    <r>
      <rPr>
        <b/>
        <sz val="12"/>
        <rFont val="Arial"/>
        <family val="2"/>
      </rPr>
      <t>5 propuestas lo que evidencia el incumplimiento de la meta</t>
    </r>
    <r>
      <rPr>
        <sz val="12"/>
        <rFont val="Arial"/>
        <family val="2"/>
      </rPr>
      <t>. Desde él área técnica se planteo en conjunto con el departamento tener una segunda convocatoria para el cumplimiento de la meta. Esta segunda convocatoria abrirá en el segundo semestre del año</t>
    </r>
    <r>
      <rPr>
        <b/>
        <sz val="12"/>
        <rFont val="Arial"/>
        <family val="2"/>
      </rPr>
      <t xml:space="preserve">
Se da una adenda el 04 de mayo de 2018 aprobada en el comité de Subdirección del 03 de mayo de 2018 que modifica el numeral 15 Cronograma ampliando la fecha de cierre de la convocatoria y de autoconsulta en adelante. </t>
    </r>
  </si>
  <si>
    <r>
      <t xml:space="preserve">Se encuentra en curso la segunda convocatoria. La convocatoria en su primera versión tuvo cierre el 18 de mayo y apenas se lograron tener en el banco preliminar de elegibles 12 propuestas lo que evidencia el incumplimiento de la meta. Desde él área técnica se planteo en conjunto con el departamento tener una segunda convocatoria para el cumplimiento de la meta. Esta segunda convocatoria abrirá en el segundo semestre del año.
</t>
    </r>
    <r>
      <rPr>
        <b/>
        <sz val="12"/>
        <rFont val="Arial"/>
        <family val="2"/>
      </rPr>
      <t xml:space="preserve">Se da una adenda el 04 de mayo de 2018 aprobada en el comité de Subdirección del 03 de mayo de 2018 que modifica el numeral 15 Cronograma ampliando la fecha de cierre de la convocatoria y de autoconsulta en adelante. </t>
    </r>
  </si>
  <si>
    <t xml:space="preserve">Convocatoria pendiente por abrir. Sin mayor novedad. </t>
  </si>
  <si>
    <t>El área técnica público el banco definitivo tanto de la primera corte, como el de la segunda corte en las fechas establecidas en el cronograma, quedando como elegibles 342 postulaciones elegibles. Como soporte a esta actividad se adjuntan los bancos definitivo de ambas cortes. El banco definitivo fue publicado el 12 de abril de 2018.</t>
  </si>
  <si>
    <t xml:space="preserve">Se da cumplimiento a la meta. Se recomienda tener seguimiento del número de personas que terminan el proceso de certificación </t>
  </si>
  <si>
    <t xml:space="preserve">Cerrada </t>
  </si>
  <si>
    <t xml:space="preserve">176 propuestas elegibles tanto en el banco definitivo hasta el tercer corte. Esta pendiente reporte de propuestas recibidas de la 4ta corte. </t>
  </si>
  <si>
    <t>Para dar cumplimiento con el cronograma establecido en las Resoluciones que dieron apertura al Tercer Corte de las Convocatorias No. 751, 752, 753, 754 y 755, el 21 de junio se realizó la solicitud de elaboración de las resoluciones para la publicación de los Bancos Definitivos de Elegibles.</t>
  </si>
  <si>
    <r>
      <t xml:space="preserve">Cierre viernes 13 abril 2018 16:00 
Cierre segundo Corte viernes 17 marzo 2017 16:00 
Cierre tercer Corte viernes 13 abril 2018 16:00
</t>
    </r>
    <r>
      <rPr>
        <b/>
        <sz val="12"/>
        <rFont val="Arial"/>
        <family val="2"/>
      </rPr>
      <t xml:space="preserve">Propuestas elegibles: </t>
    </r>
    <r>
      <rPr>
        <sz val="12"/>
        <rFont val="Arial"/>
        <family val="2"/>
      </rPr>
      <t xml:space="preserve">
Conv. 753 - Departamento de Norte de Santander - Modalidad Jóvenes Investigadores: 16
Conv. 753 - Departamento de Norte de Santander - Modalidad Maestría Nacional: 58
Conv. 753 - Departamento de Norte de Santander - Modalidad Maestría Exterior:9
Conv. 753 - Departamento de Norte de Santander - Modalidad Doctorado Nacional: 7
Conv. 753 - Departamento de Norte de Santander - Modalidad Doctorado Exterior: 5</t>
    </r>
  </si>
  <si>
    <r>
      <t xml:space="preserve">Cierre viernes 13 abril 2018 16:00 
Cierre segundo Corte viernes 17 marzo 2017 16:00 
Cierre tercer Corte viernes 13 abril 2018 16:00
</t>
    </r>
    <r>
      <rPr>
        <b/>
        <sz val="12"/>
        <rFont val="Arial"/>
        <family val="2"/>
      </rPr>
      <t xml:space="preserve">Se definen propuestas elegibles de la siguiente forma: 
</t>
    </r>
    <r>
      <rPr>
        <sz val="12"/>
        <rFont val="Arial"/>
        <family val="2"/>
      </rPr>
      <t xml:space="preserve">
Conv. 754 - Departamento de Putumayo - Modalidad Maestría Nacional:14
Conv. 754 - Departamento de Putumayo - Modalidad Maestría Exterior:2
Conv. 754 - Departamento de Putumayo - Modalidad Doctorado Nacional: 4
Conv. 754 - Departamento de Putumayo - Modalidad Doctorado Exterior: 1
Esta Adenda fue solicitada y aprobada desde 2017. Comité de SubDirección del  08 de noviembre de 2017. Se publica el 26 de enero de 2018.
De forma global se cumple la meta con las becas de mestría asignadas</t>
    </r>
  </si>
  <si>
    <r>
      <t xml:space="preserve">Cierre viernes 13 abril 2018 16:00 
Cierre segundo Corte viernes 17 marzo 2017 16:00 
Cierre tercer Corte viernes 13 abril 2018 16:00.
</t>
    </r>
    <r>
      <rPr>
        <b/>
        <sz val="12"/>
        <rFont val="Arial"/>
        <family val="2"/>
      </rPr>
      <t>Se definen las propuestas elegibles de la siguiente forma:</t>
    </r>
    <r>
      <rPr>
        <sz val="12"/>
        <rFont val="Arial"/>
        <family val="2"/>
      </rPr>
      <t xml:space="preserve">
Conv. 755 - Departamento del Tolima: Modalidad Doctorado Nacional:15</t>
    </r>
  </si>
  <si>
    <r>
      <t xml:space="preserve">Cierre viernes 13 abril 2018 16:00 
Cierre segundo Corte viernes 17 marzo 2017 16:00 
Cierre tercer Corte viernes 13 abril 2018 16:00
</t>
    </r>
    <r>
      <rPr>
        <b/>
        <sz val="12"/>
        <rFont val="Arial"/>
        <family val="2"/>
      </rPr>
      <t xml:space="preserve">Se recibieron 15 propuestas para esta convocatoria. Se tiene un riesgo alto de incumplimiento de la convocatoria dado que el numero de propuestas recibidas es igual al número de la meta establecida, después de la calificación se tienen dos propuestas elegibles. Se evidencia incumplimiento de la meta y se cita a mesa de trabajo. </t>
    </r>
  </si>
  <si>
    <t>Cerrada fase 1
Evaluación</t>
  </si>
  <si>
    <r>
      <t xml:space="preserve">Desde la Dirección de Mentalidad y Cultura se solicita hacer la modificación de la fecha de apertura de la convocatoria para el mes de junio de 2018 y por recomendación del comité se debe ajustar el nombre de la convocatoria. Convocatoria dió apertura el 18 de  junio de 2018. </t>
    </r>
    <r>
      <rPr>
        <b/>
        <sz val="12"/>
        <color theme="1"/>
        <rFont val="Arial"/>
        <family val="2"/>
      </rPr>
      <t>Cierra 21 de agosto de 2018</t>
    </r>
  </si>
  <si>
    <t>18 de junio de 2018</t>
  </si>
  <si>
    <r>
      <t xml:space="preserve">Cierre lunes 30 abril 2018 17:00 
Cierre primer Corte miércoles 31 enero 2018 17:00 
Cierre segundo Corte miércoles 14 marzo 2018 17:00 
Cierre tercer Corte lunes 30 abril 2018 17:00
</t>
    </r>
    <r>
      <rPr>
        <b/>
        <sz val="11"/>
        <rFont val="Arial"/>
        <family val="2"/>
      </rPr>
      <t>Cierre cuarto corte: viernes 29 de junio 16:00</t>
    </r>
    <r>
      <rPr>
        <sz val="11"/>
        <rFont val="Arial"/>
        <family val="2"/>
      </rPr>
      <t xml:space="preserve">
Aunque en los TdR aparece la siguiente nota "7 Se cuenta con un presupuesto adicional de $190.000.000, para cubrir los costos de evaluación y seguimiento total de la ejecución de la convocatoria, para un total de $1.150.000.000 dispuestos para esta convocatoria". 
Mediante adenda aprobada el 18 de abril de 2018 se modifica el numeral 15 Cronograma dadas las condiciones manifestadas por participantes como dificultad de medios para el registro de la propuesta, desconfianza en el registro de su invención, desconocimiento de las modalidades de protección de propiedad intelectual. 
</t>
    </r>
    <r>
      <rPr>
        <b/>
        <sz val="11"/>
        <rFont val="Arial"/>
        <family val="2"/>
      </rPr>
      <t>Primer Corte:</t>
    </r>
    <r>
      <rPr>
        <sz val="11"/>
        <rFont val="Arial"/>
        <family val="2"/>
      </rPr>
      <t xml:space="preserve"> En el banco definitivo quedaron 44 elegibles.
</t>
    </r>
    <r>
      <rPr>
        <b/>
        <sz val="11"/>
        <rFont val="Arial"/>
        <family val="2"/>
      </rPr>
      <t xml:space="preserve">Segundo Corte: </t>
    </r>
    <r>
      <rPr>
        <sz val="11"/>
        <rFont val="Arial"/>
        <family val="2"/>
      </rPr>
      <t xml:space="preserve">En el banco definitivo quedaron 40 elegibles. 
</t>
    </r>
    <r>
      <rPr>
        <b/>
        <sz val="11"/>
        <rFont val="Arial"/>
        <family val="2"/>
      </rPr>
      <t xml:space="preserve">Tercer Corte: </t>
    </r>
    <r>
      <rPr>
        <sz val="11"/>
        <rFont val="Arial"/>
        <family val="2"/>
      </rPr>
      <t xml:space="preserve"> En el banco definitivo quedaron 92 elegibles. 
El cuarto corte de la convocatoria cerró el 29 de junio </t>
    </r>
  </si>
  <si>
    <t xml:space="preserve">El cierre de la convocatoria el 23 de marzo de 2018. Resultados Preliminares el 23 de abril. Por medio de acta del comité de subdirección del 19 de febrero de 2018 se adendo la convocatoria modificando los numerales 15. cronograma, 17 propiedad intelectual y Anexo 4. De acuerdo con el numero del banco de elegibles se cumple la meta de la convocatoria. </t>
  </si>
  <si>
    <r>
      <t xml:space="preserve">El cierre de la convocatoria el 23 de marzo de 2018.  Resultados Preliminares el 23 de abril. Por medio de acta del comité de subdirección del 19 de febrero de 2018 se adendo la convocatoria modificando los numerales 15. cronograma, 17 propiedad intelectual y Anexo 4.  De acuerdo a información evidenciada en el portal de Colciencias en el banco definitivo de elegibles la convocatoria </t>
    </r>
    <r>
      <rPr>
        <b/>
        <sz val="11"/>
        <rFont val="Arial"/>
        <family val="2"/>
      </rPr>
      <t xml:space="preserve">no tuvo elegibles. No se cumple la meta bajo este escenario. Se plantea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</si>
</sst>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164" formatCode="[$-240A]d&quot; de &quot;mmmm&quot; de &quot;yyyy;@"/>
    <numFmt numFmtId="165" formatCode="dd/mm/yyyy;@"/>
    <numFmt numFmtId="166" formatCode="_-&quot;$&quot;* #,##0_-;\-&quot;$&quot;* #,##0_-;_-&quot;$&quot;* &quot;-&quot;??_-;_-@_-"/>
    <numFmt numFmtId="167" formatCode="0.0%"/>
  </numFmts>
  <fonts count="25" x14ac:knownFonts="1">
    <font>
      <sz val="11"/>
      <color theme="1"/>
      <name val="Calibri"/>
      <family val="2"/>
      <scheme val="minor"/>
    </font>
    <font>
      <sz val="12"/>
      <name val="Arial"/>
      <family val="2"/>
    </font>
    <font>
      <sz val="12"/>
      <color theme="1"/>
      <name val="Arial"/>
      <family val="2"/>
    </font>
    <font>
      <b/>
      <sz val="12"/>
      <color theme="0"/>
      <name val="Arial"/>
      <family val="2"/>
    </font>
    <font>
      <b/>
      <sz val="12"/>
      <color rgb="FFFFFF00"/>
      <name val="Arial"/>
      <family val="2"/>
    </font>
    <font>
      <b/>
      <sz val="10"/>
      <color theme="0"/>
      <name val="Arial"/>
      <family val="2"/>
    </font>
    <font>
      <sz val="11"/>
      <color theme="1"/>
      <name val="Arial"/>
      <family val="2"/>
    </font>
    <font>
      <b/>
      <sz val="11"/>
      <color theme="1"/>
      <name val="Arial"/>
      <family val="2"/>
    </font>
    <font>
      <b/>
      <sz val="14"/>
      <color theme="1"/>
      <name val="Arial"/>
      <family val="2"/>
    </font>
    <font>
      <b/>
      <sz val="11"/>
      <color theme="0"/>
      <name val="Arial"/>
      <family val="2"/>
    </font>
    <font>
      <sz val="11"/>
      <color theme="1"/>
      <name val="Calibri"/>
      <family val="2"/>
      <scheme val="minor"/>
    </font>
    <font>
      <b/>
      <sz val="12"/>
      <color theme="1"/>
      <name val="Arial Narrow"/>
      <family val="2"/>
    </font>
    <font>
      <sz val="11"/>
      <name val="Arial"/>
      <family val="2"/>
    </font>
    <font>
      <sz val="10"/>
      <name val="Arial"/>
      <family val="2"/>
    </font>
    <font>
      <b/>
      <sz val="8"/>
      <color theme="0"/>
      <name val="Arial"/>
      <family val="2"/>
    </font>
    <font>
      <b/>
      <sz val="12"/>
      <color rgb="FFFF0000"/>
      <name val="Arial"/>
      <family val="2"/>
    </font>
    <font>
      <sz val="12"/>
      <color rgb="FF000000"/>
      <name val="Arial"/>
      <family val="2"/>
    </font>
    <font>
      <sz val="12"/>
      <color theme="0"/>
      <name val="Arial"/>
      <family val="2"/>
    </font>
    <font>
      <sz val="12"/>
      <color rgb="FFC00000"/>
      <name val="Arial"/>
      <family val="2"/>
    </font>
    <font>
      <sz val="24"/>
      <color rgb="FFC00000"/>
      <name val="Arial"/>
      <family val="2"/>
    </font>
    <font>
      <sz val="12"/>
      <color rgb="FF000000"/>
      <name val="Verdana"/>
      <family val="2"/>
    </font>
    <font>
      <b/>
      <sz val="11"/>
      <name val="Arial"/>
      <family val="2"/>
    </font>
    <font>
      <b/>
      <sz val="12"/>
      <name val="Arial"/>
      <family val="2"/>
    </font>
    <font>
      <b/>
      <sz val="12"/>
      <color theme="1"/>
      <name val="Arial"/>
      <family val="2"/>
    </font>
    <font>
      <sz val="12"/>
      <color rgb="FFFF0000"/>
      <name val="Arial"/>
      <family val="2"/>
    </font>
  </fonts>
  <fills count="7">
    <fill>
      <patternFill patternType="none"/>
    </fill>
    <fill>
      <patternFill patternType="gray125"/>
    </fill>
    <fill>
      <patternFill patternType="solid">
        <fgColor theme="0"/>
        <bgColor indexed="64"/>
      </patternFill>
    </fill>
    <fill>
      <patternFill patternType="solid">
        <fgColor rgb="FF00919B"/>
        <bgColor indexed="64"/>
      </patternFill>
    </fill>
    <fill>
      <patternFill patternType="solid">
        <fgColor rgb="FF00939B"/>
        <bgColor indexed="64"/>
      </patternFill>
    </fill>
    <fill>
      <patternFill patternType="solid">
        <fgColor theme="0" tint="-0.34998626667073579"/>
        <bgColor rgb="FF000000"/>
      </patternFill>
    </fill>
    <fill>
      <patternFill patternType="solid">
        <fgColor theme="0"/>
        <bgColor rgb="FF000000"/>
      </patternFill>
    </fill>
  </fills>
  <borders count="24">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2">
    <xf numFmtId="0" fontId="0" fillId="0" borderId="0"/>
    <xf numFmtId="42" fontId="10" fillId="0" borderId="0" applyFon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1" fontId="10" fillId="0" borderId="0" applyFont="0" applyFill="0" applyBorder="0" applyAlignment="0" applyProtection="0"/>
    <xf numFmtId="42"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1" fontId="10" fillId="0" borderId="0" applyFont="0" applyFill="0" applyBorder="0" applyAlignment="0" applyProtection="0"/>
    <xf numFmtId="44" fontId="10" fillId="0" borderId="0" applyFont="0" applyFill="0" applyBorder="0" applyAlignment="0" applyProtection="0"/>
  </cellStyleXfs>
  <cellXfs count="273">
    <xf numFmtId="0" fontId="0" fillId="0" borderId="0" xfId="0"/>
    <xf numFmtId="0" fontId="1" fillId="2" borderId="0" xfId="0" applyFont="1" applyFill="1"/>
    <xf numFmtId="0" fontId="2" fillId="2" borderId="0" xfId="0" applyFont="1" applyFill="1"/>
    <xf numFmtId="0" fontId="5" fillId="3" borderId="3" xfId="0" applyFont="1" applyFill="1" applyBorder="1" applyAlignment="1">
      <alignment horizontal="center" vertical="center"/>
    </xf>
    <xf numFmtId="0" fontId="2" fillId="2" borderId="3" xfId="0" applyFont="1" applyFill="1" applyBorder="1"/>
    <xf numFmtId="0" fontId="0" fillId="2" borderId="13" xfId="0" applyFill="1" applyBorder="1"/>
    <xf numFmtId="0" fontId="0" fillId="2" borderId="14" xfId="0" applyFill="1" applyBorder="1"/>
    <xf numFmtId="0" fontId="0" fillId="2" borderId="15" xfId="0" applyFill="1" applyBorder="1"/>
    <xf numFmtId="0" fontId="0" fillId="2" borderId="16" xfId="0" applyFill="1" applyBorder="1"/>
    <xf numFmtId="0" fontId="0" fillId="2" borderId="0" xfId="0" applyFill="1" applyBorder="1"/>
    <xf numFmtId="0" fontId="0" fillId="2" borderId="17" xfId="0" applyFill="1" applyBorder="1"/>
    <xf numFmtId="0" fontId="0" fillId="2" borderId="18" xfId="0" applyFill="1" applyBorder="1"/>
    <xf numFmtId="0" fontId="0" fillId="2" borderId="19" xfId="0" applyFill="1" applyBorder="1"/>
    <xf numFmtId="0" fontId="0" fillId="2" borderId="20" xfId="0" applyFill="1" applyBorder="1"/>
    <xf numFmtId="0" fontId="1" fillId="0" borderId="3" xfId="0" quotePrefix="1" applyFont="1" applyFill="1" applyBorder="1" applyAlignment="1">
      <alignment vertical="center" wrapText="1"/>
    </xf>
    <xf numFmtId="0" fontId="1" fillId="0" borderId="3" xfId="0" applyFont="1" applyFill="1" applyBorder="1" applyAlignment="1">
      <alignment vertical="center" wrapText="1"/>
    </xf>
    <xf numFmtId="0" fontId="1" fillId="0" borderId="3" xfId="0" quotePrefix="1" applyFont="1" applyFill="1" applyBorder="1" applyAlignment="1">
      <alignment horizontal="center" vertical="center" wrapText="1"/>
    </xf>
    <xf numFmtId="0" fontId="1" fillId="0" borderId="3"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0" xfId="0" applyFont="1" applyFill="1" applyAlignment="1">
      <alignment horizontal="center" vertical="center"/>
    </xf>
    <xf numFmtId="9" fontId="2" fillId="2" borderId="3" xfId="2" applyFont="1" applyFill="1" applyBorder="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vertical="center"/>
    </xf>
    <xf numFmtId="0" fontId="1" fillId="2" borderId="0" xfId="0" applyFont="1" applyFill="1" applyAlignment="1">
      <alignment vertical="center"/>
    </xf>
    <xf numFmtId="0" fontId="2" fillId="2" borderId="3" xfId="0" applyFont="1" applyFill="1" applyBorder="1" applyAlignment="1">
      <alignment vertical="center"/>
    </xf>
    <xf numFmtId="165" fontId="1" fillId="0" borderId="3" xfId="0" applyNumberFormat="1" applyFont="1" applyFill="1" applyBorder="1" applyAlignment="1">
      <alignment horizontal="center" vertical="center" wrapText="1"/>
    </xf>
    <xf numFmtId="164" fontId="2" fillId="2" borderId="3" xfId="0" applyNumberFormat="1" applyFont="1" applyFill="1" applyBorder="1" applyAlignment="1">
      <alignment horizontal="center" vertical="center"/>
    </xf>
    <xf numFmtId="42" fontId="2" fillId="2" borderId="3" xfId="0" applyNumberFormat="1" applyFont="1" applyFill="1" applyBorder="1" applyAlignment="1">
      <alignment vertical="center"/>
    </xf>
    <xf numFmtId="0" fontId="12" fillId="2" borderId="0" xfId="0" applyFont="1" applyFill="1" applyAlignment="1">
      <alignment vertical="center"/>
    </xf>
    <xf numFmtId="0" fontId="6" fillId="2" borderId="0" xfId="0" applyFont="1" applyFill="1" applyAlignment="1">
      <alignment vertical="center"/>
    </xf>
    <xf numFmtId="165" fontId="1" fillId="2"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15" fontId="2" fillId="2" borderId="3" xfId="0" applyNumberFormat="1" applyFont="1" applyFill="1" applyBorder="1" applyAlignment="1">
      <alignment horizontal="center" vertical="center"/>
    </xf>
    <xf numFmtId="42" fontId="2" fillId="2" borderId="3" xfId="1" applyFont="1" applyFill="1" applyBorder="1" applyAlignment="1">
      <alignment horizontal="center" vertical="center"/>
    </xf>
    <xf numFmtId="42" fontId="2" fillId="2" borderId="3" xfId="0" applyNumberFormat="1" applyFont="1" applyFill="1" applyBorder="1" applyAlignment="1">
      <alignment horizontal="center" vertical="center"/>
    </xf>
    <xf numFmtId="0" fontId="2" fillId="2" borderId="3" xfId="0" quotePrefix="1" applyFont="1" applyFill="1" applyBorder="1" applyAlignment="1">
      <alignment horizontal="center" vertical="center"/>
    </xf>
    <xf numFmtId="42" fontId="1" fillId="2" borderId="3" xfId="1" applyFont="1" applyFill="1" applyBorder="1" applyAlignment="1">
      <alignment horizontal="center" vertical="center"/>
    </xf>
    <xf numFmtId="0" fontId="1" fillId="0" borderId="3" xfId="0" applyFont="1" applyFill="1" applyBorder="1" applyAlignment="1">
      <alignment horizontal="center" vertical="center" wrapText="1"/>
    </xf>
    <xf numFmtId="0" fontId="2" fillId="2" borderId="0" xfId="0" applyFont="1" applyFill="1" applyAlignment="1">
      <alignment wrapText="1"/>
    </xf>
    <xf numFmtId="42" fontId="2" fillId="0" borderId="3" xfId="4" applyFont="1" applyFill="1" applyBorder="1" applyAlignment="1">
      <alignment vertical="center"/>
    </xf>
    <xf numFmtId="0" fontId="1" fillId="2" borderId="3" xfId="0" applyFont="1" applyFill="1" applyBorder="1" applyAlignment="1">
      <alignment vertical="center" wrapText="1"/>
    </xf>
    <xf numFmtId="0" fontId="15" fillId="2" borderId="3" xfId="0" applyFont="1" applyFill="1" applyBorder="1" applyAlignment="1">
      <alignment horizontal="center" vertical="center"/>
    </xf>
    <xf numFmtId="0" fontId="2" fillId="2" borderId="3" xfId="0" quotePrefix="1" applyFont="1" applyFill="1" applyBorder="1" applyAlignment="1">
      <alignment vertical="center"/>
    </xf>
    <xf numFmtId="9" fontId="2" fillId="2" borderId="3" xfId="2" applyFont="1" applyFill="1" applyBorder="1" applyAlignment="1">
      <alignment vertical="center"/>
    </xf>
    <xf numFmtId="0" fontId="2" fillId="2" borderId="3" xfId="0" applyFont="1" applyFill="1" applyBorder="1" applyAlignment="1">
      <alignment vertical="center" wrapText="1"/>
    </xf>
    <xf numFmtId="0" fontId="2" fillId="2" borderId="3" xfId="0" applyFont="1" applyFill="1" applyBorder="1" applyAlignment="1">
      <alignment horizontal="center" vertical="center"/>
    </xf>
    <xf numFmtId="0" fontId="1" fillId="2" borderId="3" xfId="0" applyFont="1" applyFill="1" applyBorder="1" applyAlignment="1">
      <alignment horizontal="center" vertical="center" wrapText="1"/>
    </xf>
    <xf numFmtId="0" fontId="2" fillId="2" borderId="0" xfId="0" applyFont="1" applyFill="1" applyAlignment="1">
      <alignment horizontal="justify" vertical="center"/>
    </xf>
    <xf numFmtId="0" fontId="2" fillId="2" borderId="0" xfId="0" applyFont="1" applyFill="1" applyAlignment="1">
      <alignment horizontal="center"/>
    </xf>
    <xf numFmtId="164" fontId="1" fillId="2" borderId="3" xfId="0" applyNumberFormat="1" applyFont="1" applyFill="1" applyBorder="1" applyAlignment="1">
      <alignment horizontal="center" vertical="center"/>
    </xf>
    <xf numFmtId="164" fontId="1" fillId="0" borderId="3" xfId="0" applyNumberFormat="1" applyFont="1" applyFill="1" applyBorder="1" applyAlignment="1">
      <alignment horizontal="center" vertical="center" wrapText="1"/>
    </xf>
    <xf numFmtId="0" fontId="2" fillId="2" borderId="0" xfId="0" applyFont="1" applyFill="1" applyAlignment="1">
      <alignment horizontal="justify"/>
    </xf>
    <xf numFmtId="0" fontId="1" fillId="2" borderId="3" xfId="0" applyFont="1" applyFill="1" applyBorder="1" applyAlignment="1">
      <alignment horizontal="justify" vertical="center" wrapText="1"/>
    </xf>
    <xf numFmtId="0" fontId="1" fillId="2" borderId="0" xfId="0" applyFont="1" applyFill="1" applyAlignment="1">
      <alignment horizontal="justify"/>
    </xf>
    <xf numFmtId="0" fontId="1" fillId="2" borderId="3" xfId="0" quotePrefix="1" applyFont="1" applyFill="1" applyBorder="1" applyAlignment="1">
      <alignment horizontal="justify" vertical="center" wrapText="1"/>
    </xf>
    <xf numFmtId="0" fontId="1" fillId="2" borderId="3" xfId="0" applyFont="1" applyFill="1" applyBorder="1" applyAlignment="1">
      <alignment horizontal="justify" vertical="center" wrapText="1"/>
    </xf>
    <xf numFmtId="0" fontId="1" fillId="2" borderId="22" xfId="0" applyFont="1" applyFill="1" applyBorder="1" applyAlignment="1">
      <alignment horizontal="center" vertical="center" wrapText="1"/>
    </xf>
    <xf numFmtId="6" fontId="2" fillId="0" borderId="3" xfId="1" applyNumberFormat="1" applyFont="1" applyFill="1" applyBorder="1" applyAlignment="1">
      <alignment horizontal="center" vertical="center"/>
    </xf>
    <xf numFmtId="6" fontId="2" fillId="2" borderId="3" xfId="0" applyNumberFormat="1" applyFont="1" applyFill="1" applyBorder="1" applyAlignment="1">
      <alignment horizontal="center" vertical="center"/>
    </xf>
    <xf numFmtId="0" fontId="2" fillId="2" borderId="3" xfId="0" applyFont="1" applyFill="1" applyBorder="1" applyAlignment="1">
      <alignment horizontal="justify" vertical="center" wrapText="1"/>
    </xf>
    <xf numFmtId="166" fontId="1" fillId="0" borderId="3" xfId="3" applyNumberFormat="1" applyFont="1" applyFill="1" applyBorder="1" applyAlignment="1">
      <alignment vertical="center" wrapText="1"/>
    </xf>
    <xf numFmtId="42" fontId="2" fillId="0" borderId="3" xfId="1"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3" xfId="0" quotePrefix="1" applyFont="1" applyFill="1" applyBorder="1" applyAlignment="1">
      <alignment horizontal="center" vertical="center" wrapText="1"/>
    </xf>
    <xf numFmtId="42" fontId="2" fillId="2" borderId="3" xfId="1" applyFont="1" applyFill="1" applyBorder="1" applyAlignment="1">
      <alignment vertical="center"/>
    </xf>
    <xf numFmtId="42" fontId="17" fillId="2" borderId="0" xfId="0" applyNumberFormat="1" applyFont="1" applyFill="1" applyAlignment="1">
      <alignment vertical="center"/>
    </xf>
    <xf numFmtId="0" fontId="2" fillId="2" borderId="0" xfId="0" applyFont="1" applyFill="1" applyBorder="1" applyAlignment="1">
      <alignment horizontal="center" vertical="center"/>
    </xf>
    <xf numFmtId="42" fontId="1" fillId="0" borderId="3" xfId="1"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3" xfId="0" quotePrefix="1" applyFont="1" applyFill="1" applyBorder="1" applyAlignment="1">
      <alignment horizontal="justify" vertical="center" wrapText="1"/>
    </xf>
    <xf numFmtId="0" fontId="1" fillId="2" borderId="3" xfId="0" applyFont="1" applyFill="1" applyBorder="1" applyAlignment="1">
      <alignment horizontal="center" vertical="center" wrapText="1"/>
    </xf>
    <xf numFmtId="0" fontId="1" fillId="2" borderId="21" xfId="0" applyFont="1" applyFill="1" applyBorder="1" applyAlignment="1">
      <alignment horizontal="justify" vertical="center" wrapText="1"/>
    </xf>
    <xf numFmtId="0" fontId="2" fillId="2" borderId="3" xfId="0" applyFont="1" applyFill="1" applyBorder="1" applyAlignment="1">
      <alignment horizontal="justify" vertical="center"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164" fontId="1" fillId="0" borderId="21"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15" fontId="2" fillId="2" borderId="21" xfId="0" applyNumberFormat="1" applyFont="1" applyFill="1" applyBorder="1" applyAlignment="1">
      <alignment horizontal="center" vertical="center"/>
    </xf>
    <xf numFmtId="165" fontId="2" fillId="0" borderId="3" xfId="0" quotePrefix="1" applyNumberFormat="1" applyFont="1" applyFill="1" applyBorder="1" applyAlignment="1">
      <alignment horizontal="center" vertical="center" wrapText="1"/>
    </xf>
    <xf numFmtId="0" fontId="2" fillId="2" borderId="3" xfId="0" applyFont="1" applyFill="1" applyBorder="1" applyAlignment="1">
      <alignment horizontal="left" vertical="center" wrapText="1" indent="1"/>
    </xf>
    <xf numFmtId="0" fontId="1" fillId="2" borderId="4" xfId="0" quotePrefix="1" applyFont="1" applyFill="1" applyBorder="1" applyAlignment="1">
      <alignment vertical="center" wrapText="1"/>
    </xf>
    <xf numFmtId="0" fontId="1" fillId="2" borderId="3" xfId="0" quotePrefix="1" applyFont="1" applyFill="1" applyBorder="1" applyAlignment="1">
      <alignment vertical="center" wrapText="1"/>
    </xf>
    <xf numFmtId="9" fontId="2" fillId="2" borderId="3" xfId="2" applyFont="1" applyFill="1" applyBorder="1" applyAlignment="1">
      <alignment horizontal="right" vertical="center"/>
    </xf>
    <xf numFmtId="0" fontId="2" fillId="2" borderId="0" xfId="0" applyFont="1" applyFill="1" applyBorder="1" applyAlignment="1">
      <alignment horizontal="left" vertical="center"/>
    </xf>
    <xf numFmtId="17" fontId="2" fillId="2" borderId="3" xfId="0" applyNumberFormat="1" applyFont="1" applyFill="1" applyBorder="1" applyAlignment="1">
      <alignment horizontal="center" vertical="center"/>
    </xf>
    <xf numFmtId="42" fontId="2" fillId="2" borderId="3" xfId="1" applyFont="1" applyFill="1" applyBorder="1" applyAlignment="1">
      <alignment horizontal="center" vertical="center" wrapText="1"/>
    </xf>
    <xf numFmtId="42" fontId="2" fillId="2" borderId="3" xfId="1" quotePrefix="1" applyFont="1" applyFill="1" applyBorder="1" applyAlignment="1">
      <alignment horizontal="center" vertical="center"/>
    </xf>
    <xf numFmtId="0" fontId="16" fillId="0" borderId="3" xfId="0" quotePrefix="1" applyFont="1" applyBorder="1" applyAlignment="1">
      <alignment horizontal="justify" vertical="center" wrapText="1"/>
    </xf>
    <xf numFmtId="42" fontId="19" fillId="2" borderId="0" xfId="1" applyFont="1" applyFill="1" applyBorder="1" applyAlignment="1">
      <alignment horizontal="left" vertical="top"/>
    </xf>
    <xf numFmtId="9" fontId="1" fillId="2" borderId="3" xfId="0" applyNumberFormat="1" applyFont="1" applyFill="1" applyBorder="1" applyAlignment="1">
      <alignment horizontal="center" vertical="center" wrapText="1"/>
    </xf>
    <xf numFmtId="17" fontId="1" fillId="2" borderId="3" xfId="0" quotePrefix="1" applyNumberFormat="1" applyFont="1" applyFill="1" applyBorder="1" applyAlignment="1">
      <alignment horizontal="center" vertical="center" wrapText="1"/>
    </xf>
    <xf numFmtId="17" fontId="1" fillId="2" borderId="3" xfId="0" quotePrefix="1" applyNumberFormat="1" applyFont="1" applyFill="1" applyBorder="1" applyAlignment="1">
      <alignment horizontal="center" vertical="center"/>
    </xf>
    <xf numFmtId="17" fontId="1" fillId="0" borderId="3" xfId="0" quotePrefix="1" applyNumberFormat="1" applyFont="1" applyFill="1" applyBorder="1" applyAlignment="1">
      <alignment horizontal="center" vertical="center" wrapText="1"/>
    </xf>
    <xf numFmtId="6" fontId="1" fillId="2" borderId="3" xfId="0" applyNumberFormat="1" applyFont="1" applyFill="1" applyBorder="1" applyAlignment="1">
      <alignment horizontal="center" vertical="center"/>
    </xf>
    <xf numFmtId="8" fontId="1" fillId="2" borderId="3" xfId="0" applyNumberFormat="1" applyFont="1" applyFill="1" applyBorder="1" applyAlignment="1">
      <alignment horizontal="center" vertical="center"/>
    </xf>
    <xf numFmtId="6" fontId="1" fillId="0" borderId="3" xfId="0" applyNumberFormat="1" applyFont="1" applyFill="1" applyBorder="1" applyAlignment="1">
      <alignment horizontal="center" vertical="center"/>
    </xf>
    <xf numFmtId="0" fontId="1" fillId="2" borderId="3" xfId="0" applyFont="1" applyFill="1" applyBorder="1"/>
    <xf numFmtId="0" fontId="2" fillId="2" borderId="6" xfId="0" applyFont="1" applyFill="1" applyBorder="1" applyAlignment="1">
      <alignment horizontal="justify" vertical="center" wrapText="1"/>
    </xf>
    <xf numFmtId="0" fontId="2" fillId="2" borderId="3" xfId="0" quotePrefix="1" applyFont="1" applyFill="1" applyBorder="1" applyAlignment="1">
      <alignment vertical="center" wrapText="1"/>
    </xf>
    <xf numFmtId="0" fontId="2" fillId="2" borderId="3" xfId="5" quotePrefix="1" applyNumberFormat="1" applyFont="1" applyFill="1" applyBorder="1" applyAlignment="1">
      <alignment horizontal="center" vertical="center"/>
    </xf>
    <xf numFmtId="49" fontId="2" fillId="2" borderId="3" xfId="5" quotePrefix="1" applyNumberFormat="1" applyFont="1" applyFill="1" applyBorder="1" applyAlignment="1">
      <alignment horizontal="center" vertical="center"/>
    </xf>
    <xf numFmtId="42" fontId="1" fillId="0" borderId="3" xfId="1" applyFont="1" applyFill="1" applyBorder="1" applyAlignment="1">
      <alignment vertical="center" wrapText="1"/>
    </xf>
    <xf numFmtId="0" fontId="2" fillId="2" borderId="0" xfId="0" applyFont="1" applyFill="1" applyBorder="1" applyAlignment="1">
      <alignment horizontal="left" vertical="center" wrapText="1" indent="1"/>
    </xf>
    <xf numFmtId="0" fontId="1" fillId="2" borderId="3" xfId="0" quotePrefix="1" applyFont="1" applyFill="1" applyBorder="1" applyAlignment="1">
      <alignment horizontal="center" vertical="center"/>
    </xf>
    <xf numFmtId="0" fontId="1" fillId="2" borderId="22" xfId="0" quotePrefix="1" applyFont="1" applyFill="1" applyBorder="1" applyAlignment="1">
      <alignment horizontal="center" vertical="center" wrapText="1"/>
    </xf>
    <xf numFmtId="0" fontId="1" fillId="2" borderId="3" xfId="0" applyFont="1" applyFill="1" applyBorder="1" applyAlignment="1">
      <alignment horizontal="left" vertical="center" wrapText="1" indent="1"/>
    </xf>
    <xf numFmtId="0" fontId="13" fillId="6" borderId="21" xfId="0" applyFont="1" applyFill="1" applyBorder="1" applyAlignment="1">
      <alignment horizontal="center" vertical="center" wrapText="1"/>
    </xf>
    <xf numFmtId="0" fontId="12" fillId="2" borderId="21" xfId="0" applyFont="1" applyFill="1" applyBorder="1" applyAlignment="1">
      <alignment horizontal="justify" vertical="center" wrapText="1"/>
    </xf>
    <xf numFmtId="42" fontId="13" fillId="2" borderId="21" xfId="1" applyFont="1" applyFill="1" applyBorder="1" applyAlignment="1">
      <alignment horizontal="center" vertical="center"/>
    </xf>
    <xf numFmtId="42" fontId="13" fillId="2" borderId="3" xfId="1" applyFont="1" applyFill="1" applyBorder="1" applyAlignment="1">
      <alignment horizontal="center" vertical="center"/>
    </xf>
    <xf numFmtId="0" fontId="2" fillId="2" borderId="0" xfId="0" applyFont="1" applyFill="1" applyAlignment="1">
      <alignment horizontal="right"/>
    </xf>
    <xf numFmtId="0" fontId="12" fillId="2" borderId="21" xfId="0" quotePrefix="1" applyFont="1" applyFill="1" applyBorder="1" applyAlignment="1">
      <alignment horizontal="justify" vertical="center" wrapText="1"/>
    </xf>
    <xf numFmtId="0" fontId="2" fillId="2" borderId="21" xfId="0" quotePrefix="1" applyFont="1" applyFill="1" applyBorder="1" applyAlignment="1">
      <alignment horizontal="center" vertical="center"/>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3" xfId="0" applyFont="1" applyFill="1" applyBorder="1" applyAlignment="1">
      <alignment horizontal="justify" vertical="center" wrapText="1"/>
    </xf>
    <xf numFmtId="0" fontId="20" fillId="0" borderId="3" xfId="0" applyFont="1" applyBorder="1" applyAlignment="1">
      <alignment horizontal="center" vertical="center"/>
    </xf>
    <xf numFmtId="166" fontId="15" fillId="0" borderId="3" xfId="3" applyNumberFormat="1" applyFont="1" applyFill="1" applyBorder="1" applyAlignment="1">
      <alignment horizontal="center" vertical="center" wrapText="1"/>
    </xf>
    <xf numFmtId="41" fontId="15" fillId="0" borderId="3" xfId="5" applyFont="1" applyFill="1" applyBorder="1" applyAlignment="1">
      <alignment horizontal="center" vertical="center" wrapText="1"/>
    </xf>
    <xf numFmtId="165" fontId="1" fillId="0" borderId="3" xfId="0" applyNumberFormat="1" applyFont="1" applyFill="1" applyBorder="1" applyAlignment="1">
      <alignment horizontal="center" vertical="center"/>
    </xf>
    <xf numFmtId="42" fontId="1" fillId="0" borderId="3" xfId="1" applyFont="1" applyFill="1" applyBorder="1" applyAlignment="1">
      <alignment vertical="center"/>
    </xf>
    <xf numFmtId="164" fontId="1" fillId="0" borderId="3" xfId="0" applyNumberFormat="1" applyFont="1" applyFill="1" applyBorder="1" applyAlignment="1">
      <alignment vertical="center" wrapText="1"/>
    </xf>
    <xf numFmtId="15" fontId="2" fillId="2" borderId="3" xfId="0" applyNumberFormat="1" applyFont="1" applyFill="1" applyBorder="1" applyAlignment="1">
      <alignment horizontal="center" vertical="center" wrapText="1"/>
    </xf>
    <xf numFmtId="0" fontId="2" fillId="2" borderId="3" xfId="0" applyFont="1" applyFill="1" applyBorder="1" applyAlignment="1">
      <alignment horizontal="justify" vertical="center"/>
    </xf>
    <xf numFmtId="0" fontId="2" fillId="2" borderId="3" xfId="0" quotePrefix="1" applyFont="1" applyFill="1" applyBorder="1" applyAlignment="1">
      <alignment horizontal="justify" vertical="center"/>
    </xf>
    <xf numFmtId="164" fontId="2" fillId="2" borderId="3" xfId="0" applyNumberFormat="1"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21" xfId="0" quotePrefix="1" applyFont="1" applyFill="1" applyBorder="1" applyAlignment="1">
      <alignment horizontal="justify" vertical="center" wrapText="1"/>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xf>
    <xf numFmtId="0" fontId="1" fillId="0" borderId="3" xfId="0" applyFont="1" applyFill="1" applyBorder="1" applyAlignment="1">
      <alignment horizontal="left" vertical="center" wrapText="1" indent="1"/>
    </xf>
    <xf numFmtId="42" fontId="1" fillId="0" borderId="3" xfId="0" applyNumberFormat="1" applyFont="1" applyFill="1" applyBorder="1" applyAlignment="1">
      <alignment vertical="center" wrapText="1"/>
    </xf>
    <xf numFmtId="42" fontId="1" fillId="0" borderId="3" xfId="0" applyNumberFormat="1" applyFont="1" applyFill="1" applyBorder="1" applyAlignment="1">
      <alignment vertical="center" wrapText="1"/>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3" xfId="0" quotePrefix="1" applyFont="1" applyFill="1" applyBorder="1" applyAlignment="1">
      <alignment horizontal="left" vertical="center" wrapText="1" indent="1"/>
    </xf>
    <xf numFmtId="0" fontId="1" fillId="2" borderId="6" xfId="0" quotePrefix="1" applyFont="1" applyFill="1" applyBorder="1" applyAlignment="1">
      <alignment horizontal="left" vertical="center" wrapText="1" indent="1"/>
    </xf>
    <xf numFmtId="10" fontId="1" fillId="6" borderId="21" xfId="2" applyNumberFormat="1" applyFont="1" applyFill="1" applyBorder="1" applyAlignment="1">
      <alignment horizontal="center" vertical="center" wrapText="1"/>
    </xf>
    <xf numFmtId="0" fontId="12" fillId="6" borderId="21" xfId="0" applyFont="1" applyFill="1" applyBorder="1" applyAlignment="1">
      <alignment horizontal="center" vertical="center" wrapText="1"/>
    </xf>
    <xf numFmtId="0" fontId="1" fillId="6" borderId="21" xfId="0" applyFont="1" applyFill="1" applyBorder="1" applyAlignment="1">
      <alignment horizontal="center" vertical="center" wrapText="1"/>
    </xf>
    <xf numFmtId="0" fontId="1" fillId="6" borderId="3" xfId="0" applyFont="1" applyFill="1" applyBorder="1" applyAlignment="1">
      <alignment horizontal="center" vertical="center" wrapText="1"/>
    </xf>
    <xf numFmtId="10" fontId="1" fillId="6" borderId="3" xfId="2" applyNumberFormat="1" applyFont="1" applyFill="1" applyBorder="1" applyAlignment="1">
      <alignment horizontal="center" vertical="center" wrapText="1"/>
    </xf>
    <xf numFmtId="0" fontId="12" fillId="6" borderId="21" xfId="0" quotePrefix="1" applyFont="1" applyFill="1" applyBorder="1" applyAlignment="1">
      <alignment horizontal="center" vertical="center" wrapText="1"/>
    </xf>
    <xf numFmtId="0" fontId="2" fillId="2" borderId="0" xfId="0" applyFont="1" applyFill="1" applyBorder="1" applyAlignment="1">
      <alignment horizontal="center" vertical="center" wrapText="1"/>
    </xf>
    <xf numFmtId="0" fontId="13" fillId="6" borderId="21" xfId="0" quotePrefix="1" applyFont="1" applyFill="1" applyBorder="1" applyAlignment="1">
      <alignment horizontal="center" vertical="center" wrapText="1"/>
    </xf>
    <xf numFmtId="0" fontId="24" fillId="6" borderId="21" xfId="0" applyFont="1" applyFill="1" applyBorder="1" applyAlignment="1">
      <alignment horizontal="center" vertical="center" wrapText="1"/>
    </xf>
    <xf numFmtId="10" fontId="24" fillId="6" borderId="21" xfId="2" applyNumberFormat="1"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1" xfId="0" quotePrefix="1" applyFont="1" applyFill="1" applyBorder="1" applyAlignment="1">
      <alignment horizontal="center" vertical="center" wrapText="1"/>
    </xf>
    <xf numFmtId="0" fontId="1" fillId="2" borderId="21" xfId="0" quotePrefix="1" applyFont="1" applyFill="1" applyBorder="1" applyAlignment="1">
      <alignment horizontal="justify" vertical="center" wrapText="1"/>
    </xf>
    <xf numFmtId="0" fontId="1" fillId="2" borderId="3" xfId="0" applyFont="1" applyFill="1" applyBorder="1" applyAlignment="1">
      <alignment horizontal="justify" vertical="center" wrapText="1"/>
    </xf>
    <xf numFmtId="0" fontId="23" fillId="2" borderId="3" xfId="0" applyFont="1" applyFill="1" applyBorder="1" applyAlignment="1">
      <alignment horizontal="justify" vertical="center" wrapText="1"/>
    </xf>
    <xf numFmtId="10" fontId="2" fillId="2" borderId="3" xfId="0" applyNumberFormat="1" applyFont="1" applyFill="1" applyBorder="1" applyAlignment="1">
      <alignment horizontal="center" vertical="center"/>
    </xf>
    <xf numFmtId="167" fontId="2" fillId="2" borderId="3" xfId="2" applyNumberFormat="1" applyFont="1" applyFill="1" applyBorder="1" applyAlignment="1">
      <alignment horizontal="right" vertical="center"/>
    </xf>
    <xf numFmtId="0" fontId="1" fillId="2" borderId="3" xfId="0" applyFont="1" applyFill="1" applyBorder="1" applyAlignment="1">
      <alignment horizontal="center" vertical="center" wrapText="1"/>
    </xf>
    <xf numFmtId="0" fontId="11" fillId="2" borderId="16" xfId="0" applyFont="1" applyFill="1" applyBorder="1" applyAlignment="1">
      <alignment horizontal="right"/>
    </xf>
    <xf numFmtId="0" fontId="11" fillId="2" borderId="0" xfId="0" applyFont="1" applyFill="1" applyBorder="1" applyAlignment="1">
      <alignment horizontal="right"/>
    </xf>
    <xf numFmtId="0" fontId="11" fillId="2" borderId="17" xfId="0" applyFont="1" applyFill="1" applyBorder="1" applyAlignment="1">
      <alignment horizontal="right"/>
    </xf>
    <xf numFmtId="0" fontId="13" fillId="0" borderId="0" xfId="0" applyFont="1" applyFill="1" applyBorder="1" applyAlignment="1">
      <alignment horizontal="left" vertical="center" wrapText="1"/>
    </xf>
    <xf numFmtId="0" fontId="2" fillId="2" borderId="3" xfId="0" quotePrefix="1" applyFont="1" applyFill="1" applyBorder="1" applyAlignment="1">
      <alignment horizontal="left" vertical="center" wrapText="1"/>
    </xf>
    <xf numFmtId="0" fontId="2" fillId="2" borderId="3" xfId="0" applyFont="1" applyFill="1" applyBorder="1" applyAlignment="1">
      <alignment horizontal="center" vertical="center"/>
    </xf>
    <xf numFmtId="42" fontId="2" fillId="2" borderId="21" xfId="1" applyFont="1" applyFill="1" applyBorder="1" applyAlignment="1">
      <alignment horizontal="center" vertical="center"/>
    </xf>
    <xf numFmtId="42" fontId="2" fillId="2" borderId="22" xfId="1" applyFont="1" applyFill="1" applyBorder="1" applyAlignment="1">
      <alignment horizontal="center" vertical="center"/>
    </xf>
    <xf numFmtId="42" fontId="1" fillId="0" borderId="21" xfId="1" applyFont="1" applyFill="1" applyBorder="1" applyAlignment="1">
      <alignment horizontal="center" vertical="center"/>
    </xf>
    <xf numFmtId="42" fontId="1" fillId="0" borderId="22" xfId="1" applyFont="1" applyFill="1" applyBorder="1" applyAlignment="1">
      <alignment horizontal="center" vertical="center"/>
    </xf>
    <xf numFmtId="0" fontId="5" fillId="5" borderId="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8" fillId="2" borderId="1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1" xfId="0" applyFont="1" applyFill="1" applyBorder="1" applyAlignment="1">
      <alignment horizontal="center" vertical="center"/>
    </xf>
    <xf numFmtId="0" fontId="3" fillId="3" borderId="0" xfId="0" applyFont="1" applyFill="1" applyAlignment="1">
      <alignment horizontal="center" vertical="center" wrapText="1"/>
    </xf>
    <xf numFmtId="0" fontId="3"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6" fillId="2" borderId="3" xfId="0" applyFont="1" applyFill="1" applyBorder="1" applyAlignment="1">
      <alignment horizontal="justify" vertical="center"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2" xfId="0" applyFont="1" applyFill="1" applyBorder="1" applyAlignment="1">
      <alignment horizontal="center" vertical="center"/>
    </xf>
    <xf numFmtId="0" fontId="9" fillId="3" borderId="3" xfId="0" applyFont="1" applyFill="1" applyBorder="1" applyAlignment="1">
      <alignment horizontal="center" vertical="center" wrapText="1"/>
    </xf>
    <xf numFmtId="0" fontId="2" fillId="2" borderId="21" xfId="0" quotePrefix="1" applyFont="1" applyFill="1" applyBorder="1" applyAlignment="1">
      <alignment horizontal="center" vertical="center" wrapText="1"/>
    </xf>
    <xf numFmtId="0" fontId="2" fillId="2" borderId="22" xfId="0" quotePrefix="1"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165" fontId="1" fillId="0" borderId="21" xfId="0" applyNumberFormat="1" applyFont="1" applyFill="1" applyBorder="1" applyAlignment="1">
      <alignment horizontal="center" vertical="center"/>
    </xf>
    <xf numFmtId="165" fontId="1" fillId="0" borderId="22" xfId="0" applyNumberFormat="1" applyFont="1" applyFill="1" applyBorder="1" applyAlignment="1">
      <alignment horizontal="center" vertical="center"/>
    </xf>
    <xf numFmtId="42" fontId="2" fillId="2" borderId="21" xfId="0" applyNumberFormat="1" applyFont="1" applyFill="1" applyBorder="1" applyAlignment="1">
      <alignment horizontal="center" vertical="center"/>
    </xf>
    <xf numFmtId="42" fontId="2" fillId="2" borderId="22" xfId="0" applyNumberFormat="1" applyFont="1" applyFill="1" applyBorder="1" applyAlignment="1">
      <alignment horizontal="center" vertical="center"/>
    </xf>
    <xf numFmtId="9" fontId="2" fillId="2" borderId="21" xfId="2" applyFont="1" applyFill="1" applyBorder="1" applyAlignment="1">
      <alignment horizontal="right" vertical="center"/>
    </xf>
    <xf numFmtId="9" fontId="2" fillId="2" borderId="22" xfId="2" applyFont="1" applyFill="1" applyBorder="1" applyAlignment="1">
      <alignment horizontal="right" vertical="center"/>
    </xf>
    <xf numFmtId="164" fontId="1" fillId="0" borderId="21" xfId="0" applyNumberFormat="1" applyFont="1" applyFill="1" applyBorder="1" applyAlignment="1">
      <alignment horizontal="left" vertical="center" wrapText="1"/>
    </xf>
    <xf numFmtId="164" fontId="1" fillId="0" borderId="22" xfId="0" applyNumberFormat="1" applyFont="1" applyFill="1" applyBorder="1" applyAlignment="1">
      <alignment horizontal="left" vertical="center" wrapText="1"/>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0" xfId="0" applyFont="1" applyFill="1" applyBorder="1" applyAlignment="1">
      <alignment horizontal="center"/>
    </xf>
    <xf numFmtId="0" fontId="2" fillId="2" borderId="11" xfId="0"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12" xfId="0" applyFont="1" applyFill="1" applyBorder="1" applyAlignment="1">
      <alignment horizontal="center"/>
    </xf>
    <xf numFmtId="0" fontId="2" fillId="2" borderId="8" xfId="0" applyFont="1" applyFill="1" applyBorder="1" applyAlignment="1">
      <alignment horizontal="left" vertical="center" wrapText="1"/>
    </xf>
    <xf numFmtId="0" fontId="2" fillId="2" borderId="0" xfId="0" applyFont="1" applyFill="1" applyBorder="1" applyAlignment="1">
      <alignment horizontal="left" vertical="center" wrapText="1"/>
    </xf>
    <xf numFmtId="0" fontId="9" fillId="4" borderId="3" xfId="0" applyFont="1" applyFill="1" applyBorder="1" applyAlignment="1">
      <alignment horizontal="justify" vertical="center" wrapText="1"/>
    </xf>
    <xf numFmtId="0" fontId="5" fillId="5" borderId="3" xfId="0" applyFont="1" applyFill="1" applyBorder="1" applyAlignment="1">
      <alignment horizontal="justify" vertical="center" wrapText="1"/>
    </xf>
    <xf numFmtId="42" fontId="1" fillId="2" borderId="4" xfId="1" applyFont="1" applyFill="1" applyBorder="1" applyAlignment="1">
      <alignment horizontal="center" vertical="center"/>
    </xf>
    <xf numFmtId="42" fontId="1" fillId="2" borderId="5" xfId="1" applyFont="1" applyFill="1" applyBorder="1" applyAlignment="1">
      <alignment horizontal="center" vertical="center"/>
    </xf>
    <xf numFmtId="42" fontId="1" fillId="2" borderId="6" xfId="1" applyFont="1" applyFill="1" applyBorder="1" applyAlignment="1">
      <alignment horizontal="center" vertical="center"/>
    </xf>
    <xf numFmtId="42" fontId="2" fillId="0" borderId="3" xfId="4" applyFont="1" applyFill="1" applyBorder="1" applyAlignment="1">
      <alignment horizontal="center" vertical="center"/>
    </xf>
    <xf numFmtId="0" fontId="3" fillId="3" borderId="2" xfId="0" applyFont="1" applyFill="1" applyBorder="1" applyAlignment="1">
      <alignment horizontal="center" vertical="center" wrapText="1"/>
    </xf>
    <xf numFmtId="42" fontId="1" fillId="0" borderId="4" xfId="1" applyFont="1" applyFill="1" applyBorder="1" applyAlignment="1">
      <alignment horizontal="center" vertical="center" wrapText="1"/>
    </xf>
    <xf numFmtId="42" fontId="1" fillId="0" borderId="5" xfId="1" applyFont="1" applyFill="1" applyBorder="1" applyAlignment="1">
      <alignment horizontal="center" vertical="center" wrapText="1"/>
    </xf>
    <xf numFmtId="42" fontId="1" fillId="0" borderId="6" xfId="1"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3" fillId="3" borderId="1" xfId="0" quotePrefix="1" applyFont="1" applyFill="1" applyBorder="1" applyAlignment="1">
      <alignment horizontal="center" vertical="center" wrapText="1"/>
    </xf>
    <xf numFmtId="41" fontId="15" fillId="0" borderId="21" xfId="5" applyFont="1" applyFill="1" applyBorder="1" applyAlignment="1">
      <alignment horizontal="center" vertical="center" wrapText="1"/>
    </xf>
    <xf numFmtId="41" fontId="15" fillId="0" borderId="22" xfId="5" applyFont="1" applyFill="1" applyBorder="1" applyAlignment="1">
      <alignment horizontal="center" vertical="center" wrapText="1"/>
    </xf>
    <xf numFmtId="0" fontId="1" fillId="2" borderId="21" xfId="0" quotePrefix="1" applyFont="1" applyFill="1" applyBorder="1" applyAlignment="1">
      <alignment horizontal="justify" vertical="center" wrapText="1"/>
    </xf>
    <xf numFmtId="0" fontId="1" fillId="2" borderId="22" xfId="0" applyFont="1" applyFill="1" applyBorder="1" applyAlignment="1">
      <alignment horizontal="justify" vertical="center" wrapText="1"/>
    </xf>
    <xf numFmtId="15" fontId="2" fillId="2" borderId="21" xfId="0" applyNumberFormat="1" applyFont="1" applyFill="1" applyBorder="1" applyAlignment="1">
      <alignment horizontal="center" vertical="center"/>
    </xf>
    <xf numFmtId="15" fontId="2" fillId="2" borderId="23" xfId="0" applyNumberFormat="1" applyFont="1" applyFill="1" applyBorder="1" applyAlignment="1">
      <alignment horizontal="center" vertical="center"/>
    </xf>
    <xf numFmtId="0" fontId="2" fillId="2" borderId="21" xfId="0" quotePrefix="1" applyFont="1" applyFill="1" applyBorder="1" applyAlignment="1">
      <alignment horizontal="center" vertical="center"/>
    </xf>
    <xf numFmtId="0" fontId="2" fillId="2" borderId="23" xfId="0" quotePrefix="1" applyFont="1" applyFill="1" applyBorder="1" applyAlignment="1">
      <alignment horizontal="center" vertical="center"/>
    </xf>
    <xf numFmtId="0" fontId="2" fillId="2" borderId="23" xfId="0" quotePrefix="1" applyFont="1" applyFill="1" applyBorder="1" applyAlignment="1">
      <alignment horizontal="center" vertical="center" wrapText="1"/>
    </xf>
    <xf numFmtId="0" fontId="1" fillId="2" borderId="23" xfId="0" applyFont="1" applyFill="1" applyBorder="1" applyAlignment="1">
      <alignment horizontal="justify" vertical="center" wrapText="1"/>
    </xf>
    <xf numFmtId="166" fontId="15" fillId="0" borderId="21" xfId="3" applyNumberFormat="1" applyFont="1" applyFill="1" applyBorder="1" applyAlignment="1">
      <alignment horizontal="center" vertical="center" wrapText="1"/>
    </xf>
    <xf numFmtId="166" fontId="15" fillId="0" borderId="23" xfId="3" applyNumberFormat="1" applyFont="1" applyFill="1" applyBorder="1" applyAlignment="1">
      <alignment horizontal="center" vertical="center" wrapText="1"/>
    </xf>
    <xf numFmtId="166" fontId="15" fillId="0" borderId="22" xfId="3" applyNumberFormat="1" applyFont="1" applyFill="1" applyBorder="1" applyAlignment="1">
      <alignment horizontal="center" vertical="center" wrapText="1"/>
    </xf>
    <xf numFmtId="166" fontId="1" fillId="2" borderId="3" xfId="3" applyNumberFormat="1" applyFont="1" applyFill="1" applyBorder="1" applyAlignment="1">
      <alignment horizontal="center" vertical="center" wrapText="1"/>
    </xf>
    <xf numFmtId="10" fontId="2" fillId="2" borderId="21" xfId="2" applyNumberFormat="1" applyFont="1" applyFill="1" applyBorder="1" applyAlignment="1">
      <alignment horizontal="center" vertical="center"/>
    </xf>
    <xf numFmtId="10" fontId="2" fillId="2" borderId="22" xfId="2" applyNumberFormat="1" applyFont="1" applyFill="1" applyBorder="1" applyAlignment="1">
      <alignment horizontal="center" vertical="center"/>
    </xf>
    <xf numFmtId="164" fontId="1" fillId="2" borderId="3"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166" fontId="1" fillId="2" borderId="21" xfId="3" applyNumberFormat="1" applyFont="1" applyFill="1" applyBorder="1" applyAlignment="1">
      <alignment horizontal="center" vertical="center" wrapText="1"/>
    </xf>
    <xf numFmtId="166" fontId="1" fillId="2" borderId="22" xfId="3"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42" fontId="13" fillId="2" borderId="4" xfId="1" applyFont="1" applyFill="1" applyBorder="1" applyAlignment="1">
      <alignment horizontal="center" vertical="center"/>
    </xf>
    <xf numFmtId="42" fontId="13" fillId="2" borderId="5" xfId="1" applyFont="1" applyFill="1" applyBorder="1" applyAlignment="1">
      <alignment horizontal="center" vertical="center"/>
    </xf>
    <xf numFmtId="42" fontId="13" fillId="2" borderId="6" xfId="1" applyFont="1" applyFill="1" applyBorder="1" applyAlignment="1">
      <alignment horizontal="center" vertical="center"/>
    </xf>
    <xf numFmtId="42" fontId="2" fillId="2" borderId="4" xfId="0" applyNumberFormat="1" applyFont="1" applyFill="1" applyBorder="1" applyAlignment="1">
      <alignment horizontal="center" vertical="center"/>
    </xf>
    <xf numFmtId="42" fontId="2" fillId="2" borderId="6" xfId="0" applyNumberFormat="1" applyFont="1" applyFill="1" applyBorder="1" applyAlignment="1">
      <alignment horizontal="center" vertical="center"/>
    </xf>
    <xf numFmtId="0" fontId="1" fillId="2" borderId="3" xfId="0" applyFont="1" applyFill="1" applyBorder="1" applyAlignment="1">
      <alignment horizontal="justify" vertical="center" wrapText="1"/>
    </xf>
    <xf numFmtId="166" fontId="1" fillId="2" borderId="23" xfId="3" applyNumberFormat="1" applyFont="1" applyFill="1" applyBorder="1" applyAlignment="1">
      <alignment horizontal="center" vertical="center" wrapText="1"/>
    </xf>
    <xf numFmtId="10" fontId="1" fillId="2" borderId="21" xfId="2" applyNumberFormat="1" applyFont="1" applyFill="1" applyBorder="1" applyAlignment="1">
      <alignment horizontal="center" vertical="center"/>
    </xf>
    <xf numFmtId="10" fontId="1" fillId="2" borderId="22" xfId="2" applyNumberFormat="1" applyFont="1" applyFill="1" applyBorder="1" applyAlignment="1">
      <alignment horizontal="center" vertical="center"/>
    </xf>
    <xf numFmtId="42" fontId="2" fillId="2" borderId="3" xfId="1" applyFont="1" applyFill="1" applyBorder="1" applyAlignment="1">
      <alignment horizontal="center" vertical="center"/>
    </xf>
    <xf numFmtId="42" fontId="2" fillId="2" borderId="3" xfId="0" applyNumberFormat="1" applyFont="1" applyFill="1" applyBorder="1" applyAlignment="1">
      <alignment horizontal="center" vertical="center"/>
    </xf>
    <xf numFmtId="42" fontId="2" fillId="2" borderId="23" xfId="0" applyNumberFormat="1" applyFont="1" applyFill="1" applyBorder="1" applyAlignment="1">
      <alignment horizontal="center" vertical="center"/>
    </xf>
    <xf numFmtId="9" fontId="2" fillId="2" borderId="23" xfId="2" applyFont="1" applyFill="1" applyBorder="1" applyAlignment="1">
      <alignment horizontal="right" vertical="center"/>
    </xf>
    <xf numFmtId="10" fontId="2" fillId="2" borderId="21" xfId="0" applyNumberFormat="1" applyFont="1" applyFill="1" applyBorder="1" applyAlignment="1">
      <alignment horizontal="center" vertical="center"/>
    </xf>
    <xf numFmtId="10" fontId="2" fillId="2" borderId="23" xfId="0" applyNumberFormat="1" applyFont="1" applyFill="1" applyBorder="1" applyAlignment="1">
      <alignment horizontal="center" vertical="center"/>
    </xf>
    <xf numFmtId="10" fontId="2" fillId="2" borderId="22" xfId="0" applyNumberFormat="1" applyFont="1" applyFill="1" applyBorder="1" applyAlignment="1">
      <alignment horizontal="center" vertical="center"/>
    </xf>
    <xf numFmtId="6" fontId="2" fillId="2" borderId="3" xfId="0" applyNumberFormat="1" applyFont="1" applyFill="1" applyBorder="1" applyAlignment="1">
      <alignment vertical="center" wrapText="1"/>
    </xf>
    <xf numFmtId="41" fontId="15" fillId="2" borderId="3" xfId="5" applyFont="1" applyFill="1" applyBorder="1" applyAlignment="1">
      <alignment horizontal="center" vertical="center" wrapText="1"/>
    </xf>
  </cellXfs>
  <cellStyles count="12">
    <cellStyle name="Millares [0]" xfId="5" builtinId="6"/>
    <cellStyle name="Millares [0] 2" xfId="10" xr:uid="{00000000-0005-0000-0000-000001000000}"/>
    <cellStyle name="Moneda" xfId="3" builtinId="4"/>
    <cellStyle name="Moneda [0]" xfId="1" builtinId="7"/>
    <cellStyle name="Moneda [0] 2" xfId="4" xr:uid="{00000000-0005-0000-0000-000004000000}"/>
    <cellStyle name="Moneda [0] 3" xfId="6" xr:uid="{00000000-0005-0000-0000-000005000000}"/>
    <cellStyle name="Moneda [0] 4" xfId="9" xr:uid="{00000000-0005-0000-0000-000006000000}"/>
    <cellStyle name="Moneda 2" xfId="8" xr:uid="{00000000-0005-0000-0000-000007000000}"/>
    <cellStyle name="Moneda 3" xfId="7" xr:uid="{00000000-0005-0000-0000-000008000000}"/>
    <cellStyle name="Moneda 4" xfId="11" xr:uid="{00000000-0005-0000-0000-000009000000}"/>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695325</xdr:colOff>
      <xdr:row>42</xdr:row>
      <xdr:rowOff>133350</xdr:rowOff>
    </xdr:from>
    <xdr:ext cx="76200" cy="438150"/>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3743325" y="95535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0</xdr:col>
      <xdr:colOff>115981</xdr:colOff>
      <xdr:row>18</xdr:row>
      <xdr:rowOff>14381</xdr:rowOff>
    </xdr:from>
    <xdr:to>
      <xdr:col>8</xdr:col>
      <xdr:colOff>725714</xdr:colOff>
      <xdr:row>29</xdr:row>
      <xdr:rowOff>500062</xdr:rowOff>
    </xdr:to>
    <xdr:sp macro="" textlink="">
      <xdr:nvSpPr>
        <xdr:cNvPr id="3" name="Rectangle 11">
          <a:extLst>
            <a:ext uri="{FF2B5EF4-FFF2-40B4-BE49-F238E27FC236}">
              <a16:creationId xmlns:a16="http://schemas.microsoft.com/office/drawing/2014/main" id="{00000000-0008-0000-0000-000003000000}"/>
            </a:ext>
          </a:extLst>
        </xdr:cNvPr>
        <xdr:cNvSpPr>
          <a:spLocks noChangeArrowheads="1"/>
        </xdr:cNvSpPr>
      </xdr:nvSpPr>
      <xdr:spPr bwMode="auto">
        <a:xfrm>
          <a:off x="115981" y="4046631"/>
          <a:ext cx="6705733" cy="2581181"/>
        </a:xfrm>
        <a:prstGeom prst="rect">
          <a:avLst/>
        </a:prstGeom>
        <a:no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r>
            <a:rPr lang="en-US" sz="2400" b="1" i="0" u="none" strike="noStrike" baseline="0">
              <a:solidFill>
                <a:sysClr val="windowText" lastClr="000000"/>
              </a:solidFill>
              <a:latin typeface="Arial Narrow"/>
            </a:rPr>
            <a:t>SEGUIMIENTO AL PLAN DE CONVOCATORIAS 2018</a:t>
          </a:r>
        </a:p>
        <a:p>
          <a:pPr algn="ctr" rtl="0">
            <a:defRPr sz="1000"/>
          </a:pPr>
          <a:r>
            <a:rPr lang="en-US" sz="2400" b="1" i="0" u="none" strike="noStrike" baseline="0">
              <a:solidFill>
                <a:sysClr val="windowText" lastClr="000000"/>
              </a:solidFill>
              <a:effectLst/>
              <a:latin typeface="Arial Narrow"/>
              <a:ea typeface="+mn-ea"/>
              <a:cs typeface="+mn-cs"/>
            </a:rPr>
            <a:t>Corte a 30 de junio</a:t>
          </a:r>
        </a:p>
        <a:p>
          <a:pPr algn="ctr" rtl="0">
            <a:defRPr sz="1000"/>
          </a:pPr>
          <a:r>
            <a:rPr lang="en-US" sz="2400" b="1" i="0" u="none" strike="noStrike" baseline="0">
              <a:solidFill>
                <a:sysClr val="windowText" lastClr="000000"/>
              </a:solidFill>
              <a:effectLst/>
              <a:latin typeface="Arial Narrow"/>
              <a:ea typeface="+mn-ea"/>
              <a:cs typeface="+mn-cs"/>
            </a:rPr>
            <a:t> de 2018</a:t>
          </a:r>
          <a:endParaRPr lang="en-US" sz="2400" b="0" i="0" u="none" strike="noStrike" baseline="0">
            <a:solidFill>
              <a:sysClr val="windowText" lastClr="000000"/>
            </a:solidFill>
            <a:latin typeface="Arial Narrow"/>
          </a:endParaRPr>
        </a:p>
      </xdr:txBody>
    </xdr:sp>
    <xdr:clientData/>
  </xdr:twoCellAnchor>
  <xdr:twoCellAnchor editAs="oneCell">
    <xdr:from>
      <xdr:col>0</xdr:col>
      <xdr:colOff>40822</xdr:colOff>
      <xdr:row>2</xdr:row>
      <xdr:rowOff>0</xdr:rowOff>
    </xdr:from>
    <xdr:to>
      <xdr:col>8</xdr:col>
      <xdr:colOff>734786</xdr:colOff>
      <xdr:row>14</xdr:row>
      <xdr:rowOff>84667</xdr:rowOff>
    </xdr:to>
    <xdr:pic>
      <xdr:nvPicPr>
        <xdr:cNvPr id="4" name="11 Imagen" descr="graficacion-01.png">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831" r="17670" b="58277"/>
        <a:stretch/>
      </xdr:blipFill>
      <xdr:spPr>
        <a:xfrm>
          <a:off x="40822" y="638175"/>
          <a:ext cx="6789964" cy="2370667"/>
        </a:xfrm>
        <a:prstGeom prst="rect">
          <a:avLst/>
        </a:prstGeom>
      </xdr:spPr>
    </xdr:pic>
    <xdr:clientData/>
  </xdr:twoCellAnchor>
  <xdr:twoCellAnchor editAs="oneCell">
    <xdr:from>
      <xdr:col>0</xdr:col>
      <xdr:colOff>63500</xdr:colOff>
      <xdr:row>36</xdr:row>
      <xdr:rowOff>222250</xdr:rowOff>
    </xdr:from>
    <xdr:to>
      <xdr:col>8</xdr:col>
      <xdr:colOff>698500</xdr:colOff>
      <xdr:row>45</xdr:row>
      <xdr:rowOff>121557</xdr:rowOff>
    </xdr:to>
    <xdr:pic>
      <xdr:nvPicPr>
        <xdr:cNvPr id="5" name="12 Imagen" descr="graficacion-01.png">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199" t="78611" r="24102"/>
        <a:stretch/>
      </xdr:blipFill>
      <xdr:spPr>
        <a:xfrm>
          <a:off x="63500" y="8350250"/>
          <a:ext cx="6731000" cy="17408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752476</xdr:colOff>
      <xdr:row>0</xdr:row>
      <xdr:rowOff>194733</xdr:rowOff>
    </xdr:from>
    <xdr:to>
      <xdr:col>1</xdr:col>
      <xdr:colOff>3095626</xdr:colOff>
      <xdr:row>2</xdr:row>
      <xdr:rowOff>79376</xdr:rowOff>
    </xdr:to>
    <xdr:pic>
      <xdr:nvPicPr>
        <xdr:cNvPr id="2" name="Imagen 1" descr="Departamento Administrativo de Ciencia, Tecnología e Innovación. COLCIENCIAS">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0476" y="194733"/>
          <a:ext cx="2343150" cy="424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931637</xdr:colOff>
      <xdr:row>0</xdr:row>
      <xdr:rowOff>165251</xdr:rowOff>
    </xdr:from>
    <xdr:to>
      <xdr:col>2</xdr:col>
      <xdr:colOff>308430</xdr:colOff>
      <xdr:row>2</xdr:row>
      <xdr:rowOff>49894</xdr:rowOff>
    </xdr:to>
    <xdr:pic>
      <xdr:nvPicPr>
        <xdr:cNvPr id="2" name="Imagen 1" descr="Departamento Administrativo de Ciencia, Tecnología e Innovación. COLCIENCIAS">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0994" y="165251"/>
          <a:ext cx="2343150" cy="4289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1094922</xdr:colOff>
      <xdr:row>0</xdr:row>
      <xdr:rowOff>165250</xdr:rowOff>
    </xdr:from>
    <xdr:to>
      <xdr:col>2</xdr:col>
      <xdr:colOff>22679</xdr:colOff>
      <xdr:row>2</xdr:row>
      <xdr:rowOff>49893</xdr:rowOff>
    </xdr:to>
    <xdr:pic>
      <xdr:nvPicPr>
        <xdr:cNvPr id="2" name="Imagen 1" descr="Departamento Administrativo de Ciencia, Tecnología e Innovación. COLCIENCIAS">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9529" y="165250"/>
          <a:ext cx="2343150" cy="4289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6351</xdr:colOff>
      <xdr:row>0</xdr:row>
      <xdr:rowOff>178858</xdr:rowOff>
    </xdr:from>
    <xdr:to>
      <xdr:col>1</xdr:col>
      <xdr:colOff>2349501</xdr:colOff>
      <xdr:row>2</xdr:row>
      <xdr:rowOff>63501</xdr:rowOff>
    </xdr:to>
    <xdr:pic>
      <xdr:nvPicPr>
        <xdr:cNvPr id="2" name="Imagen 1" descr="Departamento Administrativo de Ciencia, Tecnología e Innovación. COLCIENCIAS">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151" y="178858"/>
          <a:ext cx="2344209" cy="437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6351</xdr:colOff>
      <xdr:row>0</xdr:row>
      <xdr:rowOff>178858</xdr:rowOff>
    </xdr:from>
    <xdr:to>
      <xdr:col>2</xdr:col>
      <xdr:colOff>931335</xdr:colOff>
      <xdr:row>2</xdr:row>
      <xdr:rowOff>63501</xdr:rowOff>
    </xdr:to>
    <xdr:pic>
      <xdr:nvPicPr>
        <xdr:cNvPr id="2" name="Imagen 1" descr="Departamento Administrativo de Ciencia, Tecnología e Innovación. COLCIENCIAS">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151" y="178858"/>
          <a:ext cx="2344209" cy="437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6351</xdr:colOff>
      <xdr:row>0</xdr:row>
      <xdr:rowOff>178858</xdr:rowOff>
    </xdr:from>
    <xdr:to>
      <xdr:col>1</xdr:col>
      <xdr:colOff>2345202</xdr:colOff>
      <xdr:row>2</xdr:row>
      <xdr:rowOff>63501</xdr:rowOff>
    </xdr:to>
    <xdr:pic>
      <xdr:nvPicPr>
        <xdr:cNvPr id="2" name="Imagen 1" descr="Departamento Administrativo de Ciencia, Tecnología e Innovación. COLCIENCIAS">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5926" y="178858"/>
          <a:ext cx="2344209" cy="437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6351</xdr:colOff>
      <xdr:row>0</xdr:row>
      <xdr:rowOff>178858</xdr:rowOff>
    </xdr:from>
    <xdr:to>
      <xdr:col>2</xdr:col>
      <xdr:colOff>931335</xdr:colOff>
      <xdr:row>2</xdr:row>
      <xdr:rowOff>63501</xdr:rowOff>
    </xdr:to>
    <xdr:pic>
      <xdr:nvPicPr>
        <xdr:cNvPr id="2" name="Imagen 1" descr="Departamento Administrativo de Ciencia, Tecnología e Innovación. COLCIENCIAS">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5926" y="178858"/>
          <a:ext cx="2344209" cy="437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6351</xdr:colOff>
      <xdr:row>0</xdr:row>
      <xdr:rowOff>178858</xdr:rowOff>
    </xdr:from>
    <xdr:to>
      <xdr:col>1</xdr:col>
      <xdr:colOff>2349501</xdr:colOff>
      <xdr:row>2</xdr:row>
      <xdr:rowOff>63501</xdr:rowOff>
    </xdr:to>
    <xdr:pic>
      <xdr:nvPicPr>
        <xdr:cNvPr id="2" name="Imagen 1" descr="Departamento Administrativo de Ciencia, Tecnología e Innovación. COLCIENCIAS">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151" y="178858"/>
          <a:ext cx="2344209" cy="437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I46"/>
  <sheetViews>
    <sheetView tabSelected="1" zoomScale="60" zoomScaleNormal="60" zoomScalePageLayoutView="50" workbookViewId="0">
      <selection activeCell="I1" sqref="A1:I46"/>
    </sheetView>
  </sheetViews>
  <sheetFormatPr baseColWidth="10" defaultRowHeight="15" x14ac:dyDescent="0.25"/>
  <sheetData>
    <row r="1" spans="1:9" x14ac:dyDescent="0.25">
      <c r="A1" s="5"/>
      <c r="B1" s="6"/>
      <c r="C1" s="6"/>
      <c r="D1" s="6"/>
      <c r="E1" s="6"/>
      <c r="F1" s="6"/>
      <c r="G1" s="6"/>
      <c r="H1" s="6"/>
      <c r="I1" s="7"/>
    </row>
    <row r="2" spans="1:9" ht="35.25" customHeight="1" x14ac:dyDescent="0.25">
      <c r="A2" s="8"/>
      <c r="B2" s="9"/>
      <c r="C2" s="9"/>
      <c r="D2" s="9"/>
      <c r="E2" s="9"/>
      <c r="F2" s="9"/>
      <c r="G2" s="9"/>
      <c r="H2" s="9"/>
      <c r="I2" s="10"/>
    </row>
    <row r="3" spans="1:9" x14ac:dyDescent="0.25">
      <c r="A3" s="8"/>
      <c r="B3" s="9"/>
      <c r="C3" s="9"/>
      <c r="D3" s="9"/>
      <c r="E3" s="9"/>
      <c r="F3" s="9"/>
      <c r="G3" s="9"/>
      <c r="H3" s="9"/>
      <c r="I3" s="10"/>
    </row>
    <row r="4" spans="1:9" x14ac:dyDescent="0.25">
      <c r="A4" s="8"/>
      <c r="B4" s="9"/>
      <c r="C4" s="9"/>
      <c r="D4" s="9"/>
      <c r="E4" s="9"/>
      <c r="F4" s="9"/>
      <c r="G4" s="9"/>
      <c r="H4" s="9"/>
      <c r="I4" s="10"/>
    </row>
    <row r="5" spans="1:9" x14ac:dyDescent="0.25">
      <c r="A5" s="8"/>
      <c r="B5" s="9"/>
      <c r="C5" s="9"/>
      <c r="D5" s="9"/>
      <c r="E5" s="9"/>
      <c r="F5" s="9"/>
      <c r="G5" s="9"/>
      <c r="H5" s="9"/>
      <c r="I5" s="10"/>
    </row>
    <row r="6" spans="1:9" x14ac:dyDescent="0.25">
      <c r="A6" s="8"/>
      <c r="B6" s="9"/>
      <c r="C6" s="9"/>
      <c r="D6" s="9"/>
      <c r="E6" s="9"/>
      <c r="F6" s="9"/>
      <c r="G6" s="9"/>
      <c r="H6" s="9"/>
      <c r="I6" s="10"/>
    </row>
    <row r="7" spans="1:9" x14ac:dyDescent="0.25">
      <c r="A7" s="8"/>
      <c r="B7" s="9"/>
      <c r="C7" s="9"/>
      <c r="D7" s="9"/>
      <c r="E7" s="9"/>
      <c r="F7" s="9"/>
      <c r="G7" s="9"/>
      <c r="H7" s="9"/>
      <c r="I7" s="10"/>
    </row>
    <row r="8" spans="1:9" x14ac:dyDescent="0.25">
      <c r="A8" s="8"/>
      <c r="B8" s="9"/>
      <c r="C8" s="9"/>
      <c r="D8" s="9"/>
      <c r="E8" s="9"/>
      <c r="F8" s="9"/>
      <c r="G8" s="9"/>
      <c r="H8" s="9"/>
      <c r="I8" s="10"/>
    </row>
    <row r="9" spans="1:9" x14ac:dyDescent="0.25">
      <c r="A9" s="8"/>
      <c r="B9" s="9"/>
      <c r="C9" s="9"/>
      <c r="D9" s="9"/>
      <c r="E9" s="9"/>
      <c r="F9" s="9"/>
      <c r="G9" s="9"/>
      <c r="H9" s="9"/>
      <c r="I9" s="10"/>
    </row>
    <row r="10" spans="1:9" x14ac:dyDescent="0.25">
      <c r="A10" s="8"/>
      <c r="B10" s="9"/>
      <c r="C10" s="9"/>
      <c r="D10" s="9"/>
      <c r="E10" s="9"/>
      <c r="F10" s="9"/>
      <c r="G10" s="9"/>
      <c r="H10" s="9"/>
      <c r="I10" s="10"/>
    </row>
    <row r="11" spans="1:9" x14ac:dyDescent="0.25">
      <c r="A11" s="8"/>
      <c r="B11" s="9"/>
      <c r="C11" s="9"/>
      <c r="D11" s="9"/>
      <c r="E11" s="9"/>
      <c r="F11" s="9"/>
      <c r="G11" s="9"/>
      <c r="H11" s="9"/>
      <c r="I11" s="10"/>
    </row>
    <row r="12" spans="1:9" x14ac:dyDescent="0.25">
      <c r="A12" s="8"/>
      <c r="B12" s="9"/>
      <c r="C12" s="9"/>
      <c r="D12" s="9"/>
      <c r="E12" s="9"/>
      <c r="F12" s="9"/>
      <c r="G12" s="9"/>
      <c r="H12" s="9"/>
      <c r="I12" s="10"/>
    </row>
    <row r="13" spans="1:9" x14ac:dyDescent="0.25">
      <c r="A13" s="8"/>
      <c r="B13" s="9"/>
      <c r="C13" s="9"/>
      <c r="D13" s="9"/>
      <c r="E13" s="9"/>
      <c r="F13" s="9"/>
      <c r="G13" s="9"/>
      <c r="H13" s="9"/>
      <c r="I13" s="10"/>
    </row>
    <row r="14" spans="1:9" x14ac:dyDescent="0.25">
      <c r="A14" s="8"/>
      <c r="B14" s="9"/>
      <c r="C14" s="9"/>
      <c r="D14" s="9"/>
      <c r="E14" s="9"/>
      <c r="F14" s="9"/>
      <c r="G14" s="9"/>
      <c r="H14" s="9"/>
      <c r="I14" s="10"/>
    </row>
    <row r="15" spans="1:9" ht="42.75" customHeight="1" x14ac:dyDescent="0.25">
      <c r="A15" s="8"/>
      <c r="B15" s="9"/>
      <c r="C15" s="9"/>
      <c r="D15" s="9"/>
      <c r="E15" s="9"/>
      <c r="F15" s="9"/>
      <c r="G15" s="9"/>
      <c r="H15" s="9"/>
      <c r="I15" s="10"/>
    </row>
    <row r="16" spans="1:9" x14ac:dyDescent="0.25">
      <c r="A16" s="8"/>
      <c r="B16" s="9"/>
      <c r="C16" s="9"/>
      <c r="D16" s="9"/>
      <c r="E16" s="9"/>
      <c r="F16" s="9"/>
      <c r="G16" s="9"/>
      <c r="H16" s="9"/>
      <c r="I16" s="10"/>
    </row>
    <row r="17" spans="1:9" x14ac:dyDescent="0.25">
      <c r="A17" s="8"/>
      <c r="B17" s="9"/>
      <c r="C17" s="9"/>
      <c r="D17" s="9"/>
      <c r="E17" s="9"/>
      <c r="F17" s="9"/>
      <c r="G17" s="9"/>
      <c r="H17" s="9"/>
      <c r="I17" s="10"/>
    </row>
    <row r="18" spans="1:9" x14ac:dyDescent="0.25">
      <c r="A18" s="8"/>
      <c r="B18" s="9"/>
      <c r="C18" s="9"/>
      <c r="D18" s="9"/>
      <c r="E18" s="9"/>
      <c r="F18" s="9"/>
      <c r="G18" s="9"/>
      <c r="H18" s="9"/>
      <c r="I18" s="10"/>
    </row>
    <row r="19" spans="1:9" x14ac:dyDescent="0.25">
      <c r="A19" s="8"/>
      <c r="B19" s="9"/>
      <c r="C19" s="9"/>
      <c r="D19" s="9"/>
      <c r="E19" s="9"/>
      <c r="F19" s="9"/>
      <c r="G19" s="9"/>
      <c r="H19" s="9"/>
      <c r="I19" s="10"/>
    </row>
    <row r="20" spans="1:9" x14ac:dyDescent="0.25">
      <c r="A20" s="8"/>
      <c r="B20" s="9"/>
      <c r="C20" s="9"/>
      <c r="D20" s="9"/>
      <c r="E20" s="9"/>
      <c r="F20" s="9"/>
      <c r="G20" s="9"/>
      <c r="H20" s="9"/>
      <c r="I20" s="10"/>
    </row>
    <row r="21" spans="1:9" x14ac:dyDescent="0.25">
      <c r="A21" s="8"/>
      <c r="B21" s="9"/>
      <c r="C21" s="9"/>
      <c r="D21" s="9"/>
      <c r="E21" s="9"/>
      <c r="F21" s="9"/>
      <c r="G21" s="9"/>
      <c r="H21" s="9"/>
      <c r="I21" s="10"/>
    </row>
    <row r="22" spans="1:9" x14ac:dyDescent="0.25">
      <c r="A22" s="8"/>
      <c r="B22" s="9"/>
      <c r="C22" s="9"/>
      <c r="D22" s="9"/>
      <c r="E22" s="9"/>
      <c r="F22" s="9"/>
      <c r="G22" s="9"/>
      <c r="H22" s="9"/>
      <c r="I22" s="10"/>
    </row>
    <row r="23" spans="1:9" x14ac:dyDescent="0.25">
      <c r="A23" s="8"/>
      <c r="B23" s="9"/>
      <c r="C23" s="9"/>
      <c r="D23" s="9"/>
      <c r="E23" s="9"/>
      <c r="F23" s="9"/>
      <c r="G23" s="9"/>
      <c r="H23" s="9"/>
      <c r="I23" s="10"/>
    </row>
    <row r="24" spans="1:9" x14ac:dyDescent="0.25">
      <c r="A24" s="8"/>
      <c r="B24" s="9"/>
      <c r="C24" s="9"/>
      <c r="D24" s="9"/>
      <c r="E24" s="9"/>
      <c r="F24" s="9"/>
      <c r="G24" s="9"/>
      <c r="H24" s="9"/>
      <c r="I24" s="10"/>
    </row>
    <row r="25" spans="1:9" x14ac:dyDescent="0.25">
      <c r="A25" s="8"/>
      <c r="B25" s="9"/>
      <c r="C25" s="9"/>
      <c r="D25" s="9"/>
      <c r="E25" s="9"/>
      <c r="F25" s="9"/>
      <c r="G25" s="9"/>
      <c r="H25" s="9"/>
      <c r="I25" s="10"/>
    </row>
    <row r="26" spans="1:9" x14ac:dyDescent="0.25">
      <c r="A26" s="8"/>
      <c r="B26" s="9"/>
      <c r="C26" s="9"/>
      <c r="D26" s="9"/>
      <c r="E26" s="9"/>
      <c r="F26" s="9"/>
      <c r="G26" s="9"/>
      <c r="H26" s="9"/>
      <c r="I26" s="10"/>
    </row>
    <row r="27" spans="1:9" x14ac:dyDescent="0.25">
      <c r="A27" s="8"/>
      <c r="B27" s="9"/>
      <c r="C27" s="9"/>
      <c r="D27" s="9"/>
      <c r="E27" s="9"/>
      <c r="F27" s="9"/>
      <c r="G27" s="9"/>
      <c r="H27" s="9"/>
      <c r="I27" s="10"/>
    </row>
    <row r="28" spans="1:9" x14ac:dyDescent="0.25">
      <c r="A28" s="8"/>
      <c r="B28" s="9"/>
      <c r="C28" s="9"/>
      <c r="D28" s="9"/>
      <c r="E28" s="9"/>
      <c r="F28" s="9"/>
      <c r="G28" s="9"/>
      <c r="H28" s="9"/>
      <c r="I28" s="10"/>
    </row>
    <row r="29" spans="1:9" x14ac:dyDescent="0.25">
      <c r="A29" s="8"/>
      <c r="B29" s="9"/>
      <c r="C29" s="9"/>
      <c r="D29" s="9"/>
      <c r="E29" s="9"/>
      <c r="F29" s="9"/>
      <c r="G29" s="9"/>
      <c r="H29" s="9"/>
      <c r="I29" s="10"/>
    </row>
    <row r="30" spans="1:9" ht="42" customHeight="1" x14ac:dyDescent="0.25">
      <c r="A30" s="8"/>
      <c r="B30" s="9"/>
      <c r="C30" s="9"/>
      <c r="D30" s="9"/>
      <c r="E30" s="9"/>
      <c r="F30" s="9"/>
      <c r="G30" s="9"/>
      <c r="H30" s="9"/>
      <c r="I30" s="10"/>
    </row>
    <row r="31" spans="1:9" x14ac:dyDescent="0.25">
      <c r="A31" s="8"/>
      <c r="B31" s="9"/>
      <c r="C31" s="9"/>
      <c r="D31" s="9"/>
      <c r="E31" s="9"/>
      <c r="F31" s="9"/>
      <c r="G31" s="9"/>
      <c r="H31" s="9"/>
      <c r="I31" s="10"/>
    </row>
    <row r="32" spans="1:9" ht="20.25" customHeight="1" x14ac:dyDescent="0.25">
      <c r="A32" s="8"/>
      <c r="B32" s="9"/>
      <c r="C32" s="9"/>
      <c r="D32" s="9"/>
      <c r="E32" s="9"/>
      <c r="F32" s="9"/>
      <c r="G32" s="9"/>
      <c r="H32" s="9"/>
      <c r="I32" s="10"/>
    </row>
    <row r="33" spans="1:9" ht="20.25" customHeight="1" x14ac:dyDescent="0.25">
      <c r="A33" s="8"/>
      <c r="B33" s="9"/>
      <c r="C33" s="9"/>
      <c r="D33" s="9"/>
      <c r="E33" s="9"/>
      <c r="F33" s="9"/>
      <c r="G33" s="9"/>
      <c r="H33" s="9"/>
      <c r="I33" s="10"/>
    </row>
    <row r="34" spans="1:9" ht="20.25" customHeight="1" x14ac:dyDescent="0.25">
      <c r="A34" s="8"/>
      <c r="B34" s="9"/>
      <c r="C34" s="9"/>
      <c r="D34" s="9"/>
      <c r="E34" s="9"/>
      <c r="F34" s="9"/>
      <c r="G34" s="9"/>
      <c r="H34" s="9"/>
      <c r="I34" s="10"/>
    </row>
    <row r="35" spans="1:9" ht="20.25" customHeight="1" x14ac:dyDescent="0.25">
      <c r="A35" s="8"/>
      <c r="B35" s="9"/>
      <c r="C35" s="9"/>
      <c r="D35" s="9"/>
      <c r="E35" s="9"/>
      <c r="F35" s="9"/>
      <c r="G35" s="9"/>
      <c r="H35" s="9"/>
      <c r="I35" s="10"/>
    </row>
    <row r="36" spans="1:9" ht="20.25" customHeight="1" x14ac:dyDescent="0.25">
      <c r="A36" s="157"/>
      <c r="B36" s="158"/>
      <c r="C36" s="158"/>
      <c r="D36" s="158"/>
      <c r="E36" s="158"/>
      <c r="F36" s="158"/>
      <c r="G36" s="158"/>
      <c r="H36" s="158"/>
      <c r="I36" s="159"/>
    </row>
    <row r="37" spans="1:9" ht="20.25" customHeight="1" x14ac:dyDescent="0.25">
      <c r="A37" s="8"/>
      <c r="B37" s="9"/>
      <c r="C37" s="9"/>
      <c r="D37" s="9"/>
      <c r="E37" s="9"/>
      <c r="F37" s="9"/>
      <c r="G37" s="9"/>
      <c r="H37" s="9"/>
      <c r="I37" s="10"/>
    </row>
    <row r="38" spans="1:9" ht="20.25" customHeight="1" x14ac:dyDescent="0.25">
      <c r="A38" s="8"/>
      <c r="B38" s="9"/>
      <c r="C38" s="9"/>
      <c r="D38" s="9"/>
      <c r="E38" s="9"/>
      <c r="F38" s="9"/>
      <c r="G38" s="9"/>
      <c r="H38" s="9"/>
      <c r="I38" s="10"/>
    </row>
    <row r="39" spans="1:9" x14ac:dyDescent="0.25">
      <c r="A39" s="8"/>
      <c r="B39" s="9"/>
      <c r="C39" s="9"/>
      <c r="D39" s="9"/>
      <c r="E39" s="9"/>
      <c r="F39" s="9"/>
      <c r="G39" s="9"/>
      <c r="H39" s="9"/>
      <c r="I39" s="10"/>
    </row>
    <row r="40" spans="1:9" x14ac:dyDescent="0.25">
      <c r="A40" s="8"/>
      <c r="B40" s="9"/>
      <c r="C40" s="9"/>
      <c r="D40" s="9"/>
      <c r="E40" s="9"/>
      <c r="F40" s="9"/>
      <c r="G40" s="9"/>
      <c r="H40" s="9"/>
      <c r="I40" s="10"/>
    </row>
    <row r="41" spans="1:9" x14ac:dyDescent="0.25">
      <c r="A41" s="8"/>
      <c r="B41" s="9"/>
      <c r="C41" s="9"/>
      <c r="D41" s="9"/>
      <c r="E41" s="9"/>
      <c r="F41" s="9"/>
      <c r="G41" s="9"/>
      <c r="H41" s="9"/>
      <c r="I41" s="10"/>
    </row>
    <row r="42" spans="1:9" x14ac:dyDescent="0.25">
      <c r="A42" s="8"/>
      <c r="B42" s="9"/>
      <c r="C42" s="9"/>
      <c r="D42" s="9"/>
      <c r="E42" s="9"/>
      <c r="F42" s="9"/>
      <c r="G42" s="9"/>
      <c r="H42" s="9"/>
      <c r="I42" s="10"/>
    </row>
    <row r="43" spans="1:9" x14ac:dyDescent="0.25">
      <c r="A43" s="8"/>
      <c r="B43" s="9"/>
      <c r="C43" s="9"/>
      <c r="D43" s="9"/>
      <c r="E43" s="9"/>
      <c r="F43" s="9"/>
      <c r="G43" s="9"/>
      <c r="H43" s="9"/>
      <c r="I43" s="10"/>
    </row>
    <row r="44" spans="1:9" x14ac:dyDescent="0.25">
      <c r="A44" s="8"/>
      <c r="B44" s="9"/>
      <c r="C44" s="9"/>
      <c r="D44" s="9"/>
      <c r="E44" s="9"/>
      <c r="F44" s="9"/>
      <c r="G44" s="9"/>
      <c r="H44" s="9"/>
      <c r="I44" s="10"/>
    </row>
    <row r="45" spans="1:9" x14ac:dyDescent="0.25">
      <c r="A45" s="8"/>
      <c r="B45" s="9"/>
      <c r="C45" s="9"/>
      <c r="D45" s="9"/>
      <c r="E45" s="9"/>
      <c r="F45" s="9"/>
      <c r="G45" s="9"/>
      <c r="H45" s="9"/>
      <c r="I45" s="10"/>
    </row>
    <row r="46" spans="1:9" ht="15.75" thickBot="1" x14ac:dyDescent="0.3">
      <c r="A46" s="11"/>
      <c r="B46" s="12"/>
      <c r="C46" s="12"/>
      <c r="D46" s="12"/>
      <c r="E46" s="12"/>
      <c r="F46" s="12"/>
      <c r="G46" s="12"/>
      <c r="H46" s="12"/>
      <c r="I46" s="13"/>
    </row>
  </sheetData>
  <mergeCells count="1">
    <mergeCell ref="A36:I36"/>
  </mergeCells>
  <pageMargins left="0.7" right="0.7" top="0.75" bottom="0.75" header="0.3" footer="0.3"/>
  <pageSetup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00B0F0"/>
    <pageSetUpPr fitToPage="1"/>
  </sheetPr>
  <dimension ref="A1:R18"/>
  <sheetViews>
    <sheetView topLeftCell="A12" zoomScale="55" zoomScaleNormal="55" zoomScalePageLayoutView="30" workbookViewId="0">
      <selection sqref="A1:R18"/>
    </sheetView>
  </sheetViews>
  <sheetFormatPr baseColWidth="10" defaultColWidth="21" defaultRowHeight="15" x14ac:dyDescent="0.25"/>
  <cols>
    <col min="1" max="1" width="7.5703125" style="21" customWidth="1"/>
    <col min="2" max="2" width="54.5703125" style="22" customWidth="1"/>
    <col min="3" max="3" width="38.28515625" style="29" customWidth="1"/>
    <col min="4" max="4" width="13.28515625" style="22" customWidth="1"/>
    <col min="5" max="5" width="17.5703125" style="21" customWidth="1"/>
    <col min="6" max="6" width="18" style="21" customWidth="1"/>
    <col min="7" max="7" width="23.28515625" style="22" customWidth="1"/>
    <col min="8" max="8" width="26.5703125" style="21" bestFit="1" customWidth="1"/>
    <col min="9" max="9" width="25.5703125" style="22" customWidth="1"/>
    <col min="10" max="12" width="24.85546875" style="22" customWidth="1"/>
    <col min="13" max="13" width="25.140625" style="22" customWidth="1"/>
    <col min="14" max="14" width="14.28515625" style="22" bestFit="1" customWidth="1"/>
    <col min="15" max="15" width="10.85546875" style="22" customWidth="1"/>
    <col min="16" max="16" width="21" style="22"/>
    <col min="17" max="17" width="65.5703125" style="47" customWidth="1"/>
    <col min="18" max="18" width="46.28515625" style="47" customWidth="1"/>
    <col min="19" max="16384" width="21" style="22"/>
  </cols>
  <sheetData>
    <row r="1" spans="1:18" ht="21.75" customHeight="1" x14ac:dyDescent="0.25">
      <c r="A1" s="180"/>
      <c r="B1" s="181"/>
      <c r="C1" s="182"/>
      <c r="D1" s="173" t="s">
        <v>16</v>
      </c>
      <c r="E1" s="174"/>
      <c r="F1" s="174"/>
      <c r="G1" s="174"/>
      <c r="H1" s="174"/>
      <c r="I1" s="174"/>
      <c r="J1" s="174"/>
      <c r="K1" s="174"/>
      <c r="L1" s="174"/>
      <c r="M1" s="174"/>
      <c r="N1" s="174"/>
      <c r="O1" s="174"/>
      <c r="P1" s="175"/>
      <c r="Q1" s="179" t="s">
        <v>19</v>
      </c>
      <c r="R1" s="179"/>
    </row>
    <row r="2" spans="1:18" ht="21.75" customHeight="1" x14ac:dyDescent="0.25">
      <c r="A2" s="183"/>
      <c r="B2" s="184"/>
      <c r="C2" s="185"/>
      <c r="D2" s="173"/>
      <c r="E2" s="174"/>
      <c r="F2" s="174"/>
      <c r="G2" s="174"/>
      <c r="H2" s="174"/>
      <c r="I2" s="174"/>
      <c r="J2" s="174"/>
      <c r="K2" s="174"/>
      <c r="L2" s="174"/>
      <c r="M2" s="174"/>
      <c r="N2" s="174"/>
      <c r="O2" s="174"/>
      <c r="P2" s="175"/>
      <c r="Q2" s="179" t="s">
        <v>20</v>
      </c>
      <c r="R2" s="179"/>
    </row>
    <row r="3" spans="1:18" ht="21.75" customHeight="1" x14ac:dyDescent="0.25">
      <c r="A3" s="186"/>
      <c r="B3" s="187"/>
      <c r="C3" s="188"/>
      <c r="D3" s="173"/>
      <c r="E3" s="174"/>
      <c r="F3" s="174"/>
      <c r="G3" s="174"/>
      <c r="H3" s="174"/>
      <c r="I3" s="174"/>
      <c r="J3" s="174"/>
      <c r="K3" s="174"/>
      <c r="L3" s="174"/>
      <c r="M3" s="174"/>
      <c r="N3" s="174"/>
      <c r="O3" s="174"/>
      <c r="P3" s="175"/>
      <c r="Q3" s="179" t="s">
        <v>21</v>
      </c>
      <c r="R3" s="179"/>
    </row>
    <row r="4" spans="1:18" ht="22.15" customHeight="1" x14ac:dyDescent="0.25">
      <c r="A4" s="19"/>
      <c r="B4" s="23"/>
      <c r="C4" s="28"/>
      <c r="D4" s="176" t="s">
        <v>59</v>
      </c>
      <c r="E4" s="176"/>
      <c r="F4" s="176"/>
      <c r="G4" s="176"/>
      <c r="H4" s="176"/>
      <c r="I4" s="176"/>
      <c r="J4" s="176"/>
      <c r="K4" s="176"/>
      <c r="L4" s="176"/>
      <c r="M4" s="176"/>
      <c r="N4" s="176"/>
      <c r="O4" s="176"/>
      <c r="P4" s="176"/>
      <c r="Q4" s="176"/>
      <c r="R4" s="176"/>
    </row>
    <row r="5" spans="1:18" x14ac:dyDescent="0.25">
      <c r="A5" s="19"/>
      <c r="B5" s="23"/>
      <c r="C5" s="28"/>
      <c r="D5" s="23"/>
      <c r="E5" s="19"/>
      <c r="F5" s="19"/>
      <c r="G5" s="23"/>
      <c r="H5" s="19"/>
      <c r="I5" s="23"/>
      <c r="J5" s="23"/>
      <c r="K5" s="23"/>
      <c r="L5" s="23"/>
      <c r="M5" s="23"/>
    </row>
    <row r="6" spans="1:18" ht="21" customHeight="1" x14ac:dyDescent="0.25">
      <c r="A6" s="177" t="s">
        <v>24</v>
      </c>
      <c r="B6" s="178"/>
      <c r="C6" s="178"/>
      <c r="D6" s="178"/>
      <c r="E6" s="178"/>
      <c r="F6" s="178"/>
      <c r="G6" s="178"/>
      <c r="H6" s="178"/>
      <c r="I6" s="178"/>
      <c r="J6" s="178"/>
      <c r="K6" s="178"/>
      <c r="L6" s="178"/>
      <c r="M6" s="178"/>
      <c r="N6" s="178"/>
      <c r="O6" s="178"/>
      <c r="P6" s="178"/>
      <c r="Q6" s="178"/>
      <c r="R6" s="178"/>
    </row>
    <row r="7" spans="1:18" ht="28.9" customHeight="1" x14ac:dyDescent="0.25">
      <c r="A7" s="168" t="s">
        <v>0</v>
      </c>
      <c r="B7" s="168" t="s">
        <v>1</v>
      </c>
      <c r="C7" s="189" t="s">
        <v>2</v>
      </c>
      <c r="D7" s="168" t="s">
        <v>29</v>
      </c>
      <c r="E7" s="167" t="s">
        <v>4</v>
      </c>
      <c r="F7" s="167" t="s">
        <v>5</v>
      </c>
      <c r="G7" s="168" t="s">
        <v>22</v>
      </c>
      <c r="H7" s="167" t="s">
        <v>6</v>
      </c>
      <c r="I7" s="167" t="s">
        <v>188</v>
      </c>
      <c r="J7" s="169" t="s">
        <v>30</v>
      </c>
      <c r="K7" s="170"/>
      <c r="L7" s="171"/>
      <c r="M7" s="167" t="s">
        <v>8</v>
      </c>
      <c r="N7" s="167" t="s">
        <v>9</v>
      </c>
      <c r="O7" s="167" t="s">
        <v>10</v>
      </c>
      <c r="P7" s="168" t="s">
        <v>11</v>
      </c>
      <c r="Q7" s="167" t="s">
        <v>18</v>
      </c>
      <c r="R7" s="172" t="s">
        <v>17</v>
      </c>
    </row>
    <row r="8" spans="1:18" ht="23.45" customHeight="1" x14ac:dyDescent="0.25">
      <c r="A8" s="168"/>
      <c r="B8" s="168"/>
      <c r="C8" s="189"/>
      <c r="D8" s="168"/>
      <c r="E8" s="167"/>
      <c r="F8" s="167"/>
      <c r="G8" s="168"/>
      <c r="H8" s="167"/>
      <c r="I8" s="167"/>
      <c r="J8" s="3" t="s">
        <v>12</v>
      </c>
      <c r="K8" s="3" t="s">
        <v>13</v>
      </c>
      <c r="L8" s="3" t="s">
        <v>14</v>
      </c>
      <c r="M8" s="167"/>
      <c r="N8" s="167"/>
      <c r="O8" s="167"/>
      <c r="P8" s="168" t="s">
        <v>15</v>
      </c>
      <c r="Q8" s="167"/>
      <c r="R8" s="172"/>
    </row>
    <row r="9" spans="1:18" ht="177" customHeight="1" x14ac:dyDescent="0.25">
      <c r="A9" s="45" t="s">
        <v>27</v>
      </c>
      <c r="B9" s="81" t="s">
        <v>60</v>
      </c>
      <c r="C9" s="137" t="s">
        <v>61</v>
      </c>
      <c r="D9" s="45">
        <v>1000</v>
      </c>
      <c r="E9" s="45">
        <v>1365</v>
      </c>
      <c r="F9" s="20">
        <v>1</v>
      </c>
      <c r="G9" s="45" t="s">
        <v>62</v>
      </c>
      <c r="H9" s="26">
        <v>43109</v>
      </c>
      <c r="I9" s="45" t="s">
        <v>187</v>
      </c>
      <c r="J9" s="33">
        <v>38000000000</v>
      </c>
      <c r="K9" s="33">
        <v>9200000000</v>
      </c>
      <c r="L9" s="27">
        <f>+K9+J9</f>
        <v>47200000000</v>
      </c>
      <c r="M9" s="27">
        <f>+L9</f>
        <v>47200000000</v>
      </c>
      <c r="N9" s="43">
        <f>+M9/L9</f>
        <v>1</v>
      </c>
      <c r="O9" s="24"/>
      <c r="P9" s="76" t="s">
        <v>32</v>
      </c>
      <c r="Q9" s="69" t="s">
        <v>134</v>
      </c>
      <c r="R9" s="59" t="s">
        <v>160</v>
      </c>
    </row>
    <row r="10" spans="1:18" ht="137.25" customHeight="1" x14ac:dyDescent="0.25">
      <c r="A10" s="45" t="s">
        <v>27</v>
      </c>
      <c r="B10" s="81" t="s">
        <v>63</v>
      </c>
      <c r="C10" s="137" t="s">
        <v>26</v>
      </c>
      <c r="D10" s="18">
        <v>20</v>
      </c>
      <c r="E10" s="45">
        <v>0</v>
      </c>
      <c r="F10" s="20">
        <f>+E10/D10</f>
        <v>0</v>
      </c>
      <c r="G10" s="30" t="s">
        <v>64</v>
      </c>
      <c r="H10" s="26" t="s">
        <v>135</v>
      </c>
      <c r="I10" s="45" t="s">
        <v>161</v>
      </c>
      <c r="J10" s="33">
        <v>0</v>
      </c>
      <c r="K10" s="33">
        <v>7500000000</v>
      </c>
      <c r="L10" s="27">
        <f>+K10+J10</f>
        <v>7500000000</v>
      </c>
      <c r="M10" s="27">
        <v>0</v>
      </c>
      <c r="N10" s="43">
        <f>+M10/L10</f>
        <v>0</v>
      </c>
      <c r="O10" s="24"/>
      <c r="P10" s="76" t="s">
        <v>32</v>
      </c>
      <c r="Q10" s="69" t="s">
        <v>195</v>
      </c>
      <c r="R10" s="59" t="s">
        <v>194</v>
      </c>
    </row>
    <row r="11" spans="1:18" ht="211.5" customHeight="1" x14ac:dyDescent="0.25">
      <c r="A11" s="113">
        <v>810</v>
      </c>
      <c r="B11" s="81" t="s">
        <v>128</v>
      </c>
      <c r="C11" s="136" t="s">
        <v>130</v>
      </c>
      <c r="D11" s="113">
        <v>134</v>
      </c>
      <c r="E11" s="113">
        <v>0</v>
      </c>
      <c r="F11" s="43">
        <f>+((E11+E16)/(D11+D16))</f>
        <v>0</v>
      </c>
      <c r="G11" s="24" t="s">
        <v>65</v>
      </c>
      <c r="H11" s="120" t="s">
        <v>133</v>
      </c>
      <c r="I11" s="113" t="s">
        <v>161</v>
      </c>
      <c r="J11" s="64">
        <v>0</v>
      </c>
      <c r="K11" s="64">
        <v>17041044800</v>
      </c>
      <c r="L11" s="121">
        <v>17041044800</v>
      </c>
      <c r="M11" s="27">
        <v>0</v>
      </c>
      <c r="N11" s="43">
        <f t="shared" ref="N11" si="0">+M11/L11</f>
        <v>0</v>
      </c>
      <c r="O11" s="121"/>
      <c r="P11" s="122" t="s">
        <v>32</v>
      </c>
      <c r="Q11" s="69" t="s">
        <v>197</v>
      </c>
      <c r="R11" s="72" t="s">
        <v>196</v>
      </c>
    </row>
    <row r="12" spans="1:18" ht="91.5" customHeight="1" x14ac:dyDescent="0.25">
      <c r="A12" s="127">
        <v>820</v>
      </c>
      <c r="B12" s="81" t="s">
        <v>128</v>
      </c>
      <c r="C12" s="136" t="s">
        <v>162</v>
      </c>
      <c r="D12" s="127">
        <v>140</v>
      </c>
      <c r="E12" s="127">
        <v>0</v>
      </c>
      <c r="F12" s="43">
        <f>+((E12+E17)/(D12+D17))</f>
        <v>0</v>
      </c>
      <c r="G12" s="24" t="s">
        <v>157</v>
      </c>
      <c r="H12" s="120" t="s">
        <v>198</v>
      </c>
      <c r="I12" s="127" t="s">
        <v>28</v>
      </c>
      <c r="J12" s="64">
        <v>0</v>
      </c>
      <c r="K12" s="64">
        <v>7600000000</v>
      </c>
      <c r="L12" s="121">
        <f>+K12+J12</f>
        <v>7600000000</v>
      </c>
      <c r="M12" s="27">
        <v>0</v>
      </c>
      <c r="N12" s="43">
        <f t="shared" ref="N12" si="1">+M12/L12</f>
        <v>0</v>
      </c>
      <c r="O12" s="121"/>
      <c r="P12" s="122" t="s">
        <v>32</v>
      </c>
      <c r="Q12" s="128" t="s">
        <v>163</v>
      </c>
      <c r="R12" s="128" t="s">
        <v>199</v>
      </c>
    </row>
    <row r="13" spans="1:18" ht="61.5" x14ac:dyDescent="0.25">
      <c r="A13" s="127">
        <v>823</v>
      </c>
      <c r="B13" s="81" t="s">
        <v>164</v>
      </c>
      <c r="C13" s="131" t="s">
        <v>165</v>
      </c>
      <c r="D13" s="127">
        <v>28</v>
      </c>
      <c r="E13" s="129">
        <v>0</v>
      </c>
      <c r="F13" s="43">
        <f>+((E13+E18)/(D13+D18))</f>
        <v>0</v>
      </c>
      <c r="G13" s="24" t="s">
        <v>157</v>
      </c>
      <c r="H13" s="120" t="s">
        <v>198</v>
      </c>
      <c r="I13" s="129" t="s">
        <v>28</v>
      </c>
      <c r="J13" s="64">
        <v>0</v>
      </c>
      <c r="K13" s="132">
        <v>3903744000</v>
      </c>
      <c r="L13" s="121">
        <f t="shared" ref="L13:L15" si="2">+K13+J13</f>
        <v>3903744000</v>
      </c>
      <c r="M13" s="27">
        <v>0</v>
      </c>
      <c r="N13" s="43">
        <f t="shared" ref="N13:N14" si="3">+M13/L13</f>
        <v>0</v>
      </c>
      <c r="O13" s="121"/>
      <c r="P13" s="122" t="s">
        <v>32</v>
      </c>
      <c r="Q13" s="128" t="s">
        <v>163</v>
      </c>
      <c r="R13" s="128" t="s">
        <v>199</v>
      </c>
    </row>
    <row r="14" spans="1:18" ht="61.5" x14ac:dyDescent="0.25">
      <c r="A14" s="127">
        <v>822</v>
      </c>
      <c r="B14" s="81" t="s">
        <v>164</v>
      </c>
      <c r="C14" s="131" t="s">
        <v>166</v>
      </c>
      <c r="D14" s="127">
        <v>105</v>
      </c>
      <c r="E14" s="129">
        <v>0</v>
      </c>
      <c r="F14" s="43">
        <f>+((E14+E19)/(D14+D19))</f>
        <v>0</v>
      </c>
      <c r="G14" s="24" t="s">
        <v>157</v>
      </c>
      <c r="H14" s="120" t="s">
        <v>198</v>
      </c>
      <c r="I14" s="129" t="s">
        <v>28</v>
      </c>
      <c r="J14" s="64">
        <v>0</v>
      </c>
      <c r="K14" s="132">
        <v>5311562400</v>
      </c>
      <c r="L14" s="121">
        <f t="shared" si="2"/>
        <v>5311562400</v>
      </c>
      <c r="M14" s="27">
        <v>0</v>
      </c>
      <c r="N14" s="43">
        <f t="shared" si="3"/>
        <v>0</v>
      </c>
      <c r="O14" s="121"/>
      <c r="P14" s="122" t="s">
        <v>32</v>
      </c>
      <c r="Q14" s="128" t="s">
        <v>163</v>
      </c>
      <c r="R14" s="128" t="s">
        <v>199</v>
      </c>
    </row>
    <row r="15" spans="1:18" ht="61.5" x14ac:dyDescent="0.25">
      <c r="A15" s="130">
        <v>821</v>
      </c>
      <c r="B15" s="81" t="s">
        <v>167</v>
      </c>
      <c r="C15" s="131" t="s">
        <v>168</v>
      </c>
      <c r="D15" s="130">
        <v>94</v>
      </c>
      <c r="E15" s="130">
        <v>0</v>
      </c>
      <c r="F15" s="43">
        <f>+((E15+E20)/(D15+D20))</f>
        <v>0</v>
      </c>
      <c r="G15" s="24" t="s">
        <v>157</v>
      </c>
      <c r="H15" s="120" t="s">
        <v>198</v>
      </c>
      <c r="I15" s="130" t="s">
        <v>28</v>
      </c>
      <c r="J15" s="64">
        <v>0</v>
      </c>
      <c r="K15" s="133">
        <v>3886000000</v>
      </c>
      <c r="L15" s="121">
        <f t="shared" si="2"/>
        <v>3886000000</v>
      </c>
      <c r="M15" s="27">
        <v>0</v>
      </c>
      <c r="N15" s="43">
        <f t="shared" ref="N15" si="4">+M15/L15</f>
        <v>0</v>
      </c>
      <c r="O15" s="121"/>
      <c r="P15" s="122" t="s">
        <v>32</v>
      </c>
      <c r="Q15" s="128" t="s">
        <v>163</v>
      </c>
      <c r="R15" s="128" t="s">
        <v>199</v>
      </c>
    </row>
    <row r="16" spans="1:18" ht="104.25" customHeight="1" x14ac:dyDescent="0.25">
      <c r="A16" s="162">
        <v>809</v>
      </c>
      <c r="B16" s="161" t="s">
        <v>129</v>
      </c>
      <c r="C16" s="136" t="s">
        <v>131</v>
      </c>
      <c r="D16" s="113">
        <v>5</v>
      </c>
      <c r="E16" s="113">
        <v>0</v>
      </c>
      <c r="F16" s="43">
        <f>+((E16+E17)/(D16+D17))</f>
        <v>0</v>
      </c>
      <c r="G16" s="24" t="s">
        <v>65</v>
      </c>
      <c r="H16" s="196" t="s">
        <v>133</v>
      </c>
      <c r="I16" s="194" t="s">
        <v>161</v>
      </c>
      <c r="J16" s="163">
        <v>0</v>
      </c>
      <c r="K16" s="163">
        <v>19241950000</v>
      </c>
      <c r="L16" s="165">
        <v>19241950000</v>
      </c>
      <c r="M16" s="198">
        <v>0</v>
      </c>
      <c r="N16" s="200">
        <f>+M16/L16</f>
        <v>0</v>
      </c>
      <c r="O16" s="165"/>
      <c r="P16" s="202" t="s">
        <v>32</v>
      </c>
      <c r="Q16" s="190" t="s">
        <v>193</v>
      </c>
      <c r="R16" s="192" t="s">
        <v>192</v>
      </c>
    </row>
    <row r="17" spans="1:18" ht="99" customHeight="1" x14ac:dyDescent="0.25">
      <c r="A17" s="162"/>
      <c r="B17" s="161"/>
      <c r="C17" s="136" t="s">
        <v>132</v>
      </c>
      <c r="D17" s="113">
        <v>141</v>
      </c>
      <c r="E17" s="113">
        <v>0</v>
      </c>
      <c r="F17" s="43">
        <f>+((E17+E18)/(D17+D18))</f>
        <v>0</v>
      </c>
      <c r="G17" s="24" t="s">
        <v>65</v>
      </c>
      <c r="H17" s="197"/>
      <c r="I17" s="195"/>
      <c r="J17" s="164"/>
      <c r="K17" s="164"/>
      <c r="L17" s="166"/>
      <c r="M17" s="199"/>
      <c r="N17" s="201"/>
      <c r="O17" s="166"/>
      <c r="P17" s="203"/>
      <c r="Q17" s="191"/>
      <c r="R17" s="193"/>
    </row>
    <row r="18" spans="1:18" ht="64.5" customHeight="1" x14ac:dyDescent="0.25">
      <c r="A18" s="160" t="s">
        <v>51</v>
      </c>
      <c r="B18" s="160"/>
      <c r="C18" s="160"/>
      <c r="D18" s="160"/>
      <c r="E18" s="160"/>
      <c r="F18" s="160"/>
      <c r="G18" s="160"/>
      <c r="H18" s="160"/>
      <c r="I18" s="160"/>
      <c r="J18" s="160"/>
      <c r="M18" s="65" t="e">
        <f>+#REF!-#REF!</f>
        <v>#REF!</v>
      </c>
    </row>
  </sheetData>
  <mergeCells count="37">
    <mergeCell ref="Q16:Q17"/>
    <mergeCell ref="R16:R17"/>
    <mergeCell ref="I16:I17"/>
    <mergeCell ref="H16:H17"/>
    <mergeCell ref="J16:J17"/>
    <mergeCell ref="M16:M17"/>
    <mergeCell ref="N16:N17"/>
    <mergeCell ref="O16:O17"/>
    <mergeCell ref="P16:P17"/>
    <mergeCell ref="Q7:Q8"/>
    <mergeCell ref="R7:R8"/>
    <mergeCell ref="D1:P3"/>
    <mergeCell ref="D4:R4"/>
    <mergeCell ref="A6:R6"/>
    <mergeCell ref="Q1:R1"/>
    <mergeCell ref="Q2:R2"/>
    <mergeCell ref="Q3:R3"/>
    <mergeCell ref="A1:C3"/>
    <mergeCell ref="P7:P8"/>
    <mergeCell ref="A7:A8"/>
    <mergeCell ref="B7:B8"/>
    <mergeCell ref="C7:C8"/>
    <mergeCell ref="D7:D8"/>
    <mergeCell ref="E7:E8"/>
    <mergeCell ref="F7:F8"/>
    <mergeCell ref="N7:N8"/>
    <mergeCell ref="O7:O8"/>
    <mergeCell ref="G7:G8"/>
    <mergeCell ref="H7:H8"/>
    <mergeCell ref="I7:I8"/>
    <mergeCell ref="J7:L7"/>
    <mergeCell ref="M7:M8"/>
    <mergeCell ref="A18:J18"/>
    <mergeCell ref="B16:B17"/>
    <mergeCell ref="A16:A17"/>
    <mergeCell ref="K16:K17"/>
    <mergeCell ref="L16:L17"/>
  </mergeCells>
  <printOptions horizontalCentered="1" verticalCentered="1"/>
  <pageMargins left="0.23622047244094491" right="0.23622047244094491" top="0.74803149606299213" bottom="0.74803149606299213" header="0.31496062992125984" footer="0.31496062992125984"/>
  <pageSetup scale="2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rgb="FF00B0F0"/>
    <pageSetUpPr fitToPage="1"/>
  </sheetPr>
  <dimension ref="A1:S32"/>
  <sheetViews>
    <sheetView zoomScale="55" zoomScaleNormal="55" zoomScalePageLayoutView="21" workbookViewId="0">
      <selection sqref="A1:R16"/>
    </sheetView>
  </sheetViews>
  <sheetFormatPr baseColWidth="10" defaultColWidth="21" defaultRowHeight="15" x14ac:dyDescent="0.2"/>
  <cols>
    <col min="1" max="1" width="6.42578125" style="21" customWidth="1"/>
    <col min="2" max="2" width="44.5703125" style="2" customWidth="1"/>
    <col min="3" max="3" width="22" style="2" customWidth="1"/>
    <col min="4" max="4" width="13.28515625" style="2" customWidth="1"/>
    <col min="5" max="5" width="17.5703125" style="2" customWidth="1"/>
    <col min="6" max="6" width="18" style="2" customWidth="1"/>
    <col min="7" max="7" width="24" style="2" bestFit="1" customWidth="1"/>
    <col min="8" max="8" width="27.42578125" style="2" customWidth="1"/>
    <col min="9" max="9" width="25.5703125" style="2" customWidth="1"/>
    <col min="10" max="10" width="23" style="2" customWidth="1"/>
    <col min="11" max="11" width="24.140625" style="2" customWidth="1"/>
    <col min="12" max="12" width="27.85546875" style="2" customWidth="1"/>
    <col min="13" max="13" width="23.85546875" style="2" customWidth="1"/>
    <col min="14" max="14" width="16.85546875" style="2" customWidth="1"/>
    <col min="15" max="15" width="11.5703125" style="2" customWidth="1"/>
    <col min="16" max="16" width="23.5703125" style="2" customWidth="1"/>
    <col min="17" max="17" width="66" style="51" customWidth="1"/>
    <col min="18" max="18" width="63.140625" style="51" customWidth="1"/>
    <col min="19" max="19" width="10.85546875" style="2" customWidth="1"/>
    <col min="20" max="16384" width="21" style="2"/>
  </cols>
  <sheetData>
    <row r="1" spans="1:19" ht="21.75" customHeight="1" x14ac:dyDescent="0.2">
      <c r="A1" s="204"/>
      <c r="B1" s="205"/>
      <c r="C1" s="206"/>
      <c r="D1" s="173" t="s">
        <v>16</v>
      </c>
      <c r="E1" s="174"/>
      <c r="F1" s="174"/>
      <c r="G1" s="174"/>
      <c r="H1" s="174"/>
      <c r="I1" s="174"/>
      <c r="J1" s="174"/>
      <c r="K1" s="174"/>
      <c r="L1" s="174"/>
      <c r="M1" s="174"/>
      <c r="N1" s="174"/>
      <c r="O1" s="174"/>
      <c r="P1" s="175"/>
      <c r="Q1" s="179" t="s">
        <v>19</v>
      </c>
      <c r="R1" s="179"/>
    </row>
    <row r="2" spans="1:19" ht="21.75" customHeight="1" x14ac:dyDescent="0.2">
      <c r="A2" s="207"/>
      <c r="B2" s="208"/>
      <c r="C2" s="209"/>
      <c r="D2" s="173"/>
      <c r="E2" s="174"/>
      <c r="F2" s="174"/>
      <c r="G2" s="174"/>
      <c r="H2" s="174"/>
      <c r="I2" s="174"/>
      <c r="J2" s="174"/>
      <c r="K2" s="174"/>
      <c r="L2" s="174"/>
      <c r="M2" s="174"/>
      <c r="N2" s="174"/>
      <c r="O2" s="174"/>
      <c r="P2" s="175"/>
      <c r="Q2" s="179" t="s">
        <v>20</v>
      </c>
      <c r="R2" s="179"/>
    </row>
    <row r="3" spans="1:19" ht="21.75" customHeight="1" x14ac:dyDescent="0.2">
      <c r="A3" s="210"/>
      <c r="B3" s="211"/>
      <c r="C3" s="212"/>
      <c r="D3" s="173"/>
      <c r="E3" s="174"/>
      <c r="F3" s="174"/>
      <c r="G3" s="174"/>
      <c r="H3" s="174"/>
      <c r="I3" s="174"/>
      <c r="J3" s="174"/>
      <c r="K3" s="174"/>
      <c r="L3" s="174"/>
      <c r="M3" s="174"/>
      <c r="N3" s="174"/>
      <c r="O3" s="174"/>
      <c r="P3" s="175"/>
      <c r="Q3" s="179" t="s">
        <v>21</v>
      </c>
      <c r="R3" s="179"/>
    </row>
    <row r="4" spans="1:19" ht="22.15" customHeight="1" x14ac:dyDescent="0.2">
      <c r="A4" s="19"/>
      <c r="B4" s="1"/>
      <c r="C4" s="1"/>
      <c r="D4" s="176" t="s">
        <v>59</v>
      </c>
      <c r="E4" s="176"/>
      <c r="F4" s="176"/>
      <c r="G4" s="176"/>
      <c r="H4" s="176"/>
      <c r="I4" s="176"/>
      <c r="J4" s="176"/>
      <c r="K4" s="176"/>
      <c r="L4" s="176"/>
      <c r="M4" s="176"/>
      <c r="N4" s="176"/>
      <c r="O4" s="176"/>
      <c r="P4" s="176"/>
      <c r="Q4" s="176"/>
      <c r="R4" s="176"/>
    </row>
    <row r="5" spans="1:19" x14ac:dyDescent="0.2">
      <c r="A5" s="19"/>
      <c r="B5" s="1"/>
      <c r="C5" s="1"/>
      <c r="D5" s="1"/>
      <c r="E5" s="1"/>
      <c r="F5" s="1"/>
      <c r="G5" s="1"/>
      <c r="H5" s="1"/>
      <c r="I5" s="1"/>
      <c r="J5" s="1"/>
      <c r="K5" s="1"/>
      <c r="L5" s="1"/>
      <c r="M5" s="1"/>
    </row>
    <row r="6" spans="1:19" s="22" customFormat="1" ht="21" customHeight="1" x14ac:dyDescent="0.25">
      <c r="A6" s="177" t="s">
        <v>33</v>
      </c>
      <c r="B6" s="178"/>
      <c r="C6" s="178"/>
      <c r="D6" s="178"/>
      <c r="E6" s="178"/>
      <c r="F6" s="178"/>
      <c r="G6" s="178"/>
      <c r="H6" s="178"/>
      <c r="I6" s="178"/>
      <c r="J6" s="178"/>
      <c r="K6" s="178"/>
      <c r="L6" s="178"/>
      <c r="M6" s="178"/>
      <c r="N6" s="178"/>
      <c r="O6" s="178"/>
      <c r="P6" s="178"/>
      <c r="Q6" s="178"/>
      <c r="R6" s="178"/>
    </row>
    <row r="7" spans="1:19" s="48" customFormat="1" ht="28.9" customHeight="1" x14ac:dyDescent="0.2">
      <c r="A7" s="168" t="s">
        <v>0</v>
      </c>
      <c r="B7" s="168" t="s">
        <v>1</v>
      </c>
      <c r="C7" s="168" t="s">
        <v>2</v>
      </c>
      <c r="D7" s="168" t="s">
        <v>3</v>
      </c>
      <c r="E7" s="167" t="s">
        <v>4</v>
      </c>
      <c r="F7" s="167" t="s">
        <v>5</v>
      </c>
      <c r="G7" s="168" t="s">
        <v>22</v>
      </c>
      <c r="H7" s="167" t="s">
        <v>6</v>
      </c>
      <c r="I7" s="167" t="s">
        <v>188</v>
      </c>
      <c r="J7" s="169" t="s">
        <v>7</v>
      </c>
      <c r="K7" s="170"/>
      <c r="L7" s="171"/>
      <c r="M7" s="167" t="s">
        <v>8</v>
      </c>
      <c r="N7" s="167" t="s">
        <v>9</v>
      </c>
      <c r="O7" s="167" t="s">
        <v>10</v>
      </c>
      <c r="P7" s="168" t="s">
        <v>11</v>
      </c>
      <c r="Q7" s="167" t="s">
        <v>18</v>
      </c>
      <c r="R7" s="172" t="s">
        <v>17</v>
      </c>
    </row>
    <row r="8" spans="1:19" s="48" customFormat="1" ht="23.45" customHeight="1" x14ac:dyDescent="0.2">
      <c r="A8" s="168"/>
      <c r="B8" s="168"/>
      <c r="C8" s="168"/>
      <c r="D8" s="168"/>
      <c r="E8" s="167"/>
      <c r="F8" s="167"/>
      <c r="G8" s="168"/>
      <c r="H8" s="167"/>
      <c r="I8" s="167"/>
      <c r="J8" s="3" t="s">
        <v>12</v>
      </c>
      <c r="K8" s="3" t="s">
        <v>13</v>
      </c>
      <c r="L8" s="3" t="s">
        <v>14</v>
      </c>
      <c r="M8" s="167"/>
      <c r="N8" s="167"/>
      <c r="O8" s="167"/>
      <c r="P8" s="168" t="s">
        <v>15</v>
      </c>
      <c r="Q8" s="167"/>
      <c r="R8" s="172"/>
    </row>
    <row r="9" spans="1:19" s="21" customFormat="1" ht="199.5" customHeight="1" x14ac:dyDescent="0.25">
      <c r="A9" s="45">
        <v>805</v>
      </c>
      <c r="B9" s="81" t="s">
        <v>67</v>
      </c>
      <c r="C9" s="31" t="s">
        <v>31</v>
      </c>
      <c r="D9" s="18">
        <v>23</v>
      </c>
      <c r="E9" s="45">
        <v>0</v>
      </c>
      <c r="F9" s="20">
        <f t="shared" ref="F9:F14" si="0">+E9/D9</f>
        <v>0</v>
      </c>
      <c r="G9" s="45" t="s">
        <v>65</v>
      </c>
      <c r="H9" s="49" t="s">
        <v>137</v>
      </c>
      <c r="I9" s="68" t="s">
        <v>200</v>
      </c>
      <c r="J9" s="33">
        <v>0</v>
      </c>
      <c r="K9" s="33">
        <v>11500000000</v>
      </c>
      <c r="L9" s="27">
        <f t="shared" ref="L9:L14" si="1">+K9+J9</f>
        <v>11500000000</v>
      </c>
      <c r="M9" s="27">
        <v>0</v>
      </c>
      <c r="N9" s="43">
        <f t="shared" ref="N9:N14" si="2">+M9/L9</f>
        <v>0</v>
      </c>
      <c r="O9" s="24"/>
      <c r="P9" s="76" t="s">
        <v>32</v>
      </c>
      <c r="Q9" s="69" t="s">
        <v>201</v>
      </c>
      <c r="R9" s="72" t="s">
        <v>202</v>
      </c>
    </row>
    <row r="10" spans="1:19" s="21" customFormat="1" ht="316.5" customHeight="1" x14ac:dyDescent="0.25">
      <c r="A10" s="45">
        <v>804</v>
      </c>
      <c r="B10" s="81" t="s">
        <v>169</v>
      </c>
      <c r="C10" s="31" t="s">
        <v>31</v>
      </c>
      <c r="D10" s="18">
        <v>27</v>
      </c>
      <c r="E10" s="45">
        <v>0</v>
      </c>
      <c r="F10" s="20">
        <f t="shared" si="0"/>
        <v>0</v>
      </c>
      <c r="G10" s="84" t="s">
        <v>65</v>
      </c>
      <c r="H10" s="26" t="s">
        <v>136</v>
      </c>
      <c r="I10" s="68" t="s">
        <v>161</v>
      </c>
      <c r="J10" s="33">
        <v>0</v>
      </c>
      <c r="K10" s="33">
        <v>19590742900</v>
      </c>
      <c r="L10" s="27">
        <f t="shared" si="1"/>
        <v>19590742900</v>
      </c>
      <c r="M10" s="27">
        <v>0</v>
      </c>
      <c r="N10" s="43">
        <f t="shared" si="2"/>
        <v>0</v>
      </c>
      <c r="O10" s="24"/>
      <c r="P10" s="76" t="s">
        <v>32</v>
      </c>
      <c r="Q10" s="69" t="s">
        <v>191</v>
      </c>
      <c r="R10" s="72" t="s">
        <v>189</v>
      </c>
    </row>
    <row r="11" spans="1:19" s="21" customFormat="1" ht="182.25" customHeight="1" x14ac:dyDescent="0.25">
      <c r="A11" s="45">
        <v>808</v>
      </c>
      <c r="B11" s="81" t="s">
        <v>68</v>
      </c>
      <c r="C11" s="31" t="s">
        <v>31</v>
      </c>
      <c r="D11" s="18">
        <v>76</v>
      </c>
      <c r="E11" s="45">
        <v>0</v>
      </c>
      <c r="F11" s="20">
        <f t="shared" si="0"/>
        <v>0</v>
      </c>
      <c r="G11" s="45" t="s">
        <v>65</v>
      </c>
      <c r="H11" s="26" t="s">
        <v>138</v>
      </c>
      <c r="I11" s="68" t="s">
        <v>161</v>
      </c>
      <c r="J11" s="85">
        <v>20500000000</v>
      </c>
      <c r="K11" s="33">
        <v>6000000000</v>
      </c>
      <c r="L11" s="27">
        <f t="shared" si="1"/>
        <v>26500000000</v>
      </c>
      <c r="M11" s="27">
        <v>0</v>
      </c>
      <c r="N11" s="43">
        <f t="shared" si="2"/>
        <v>0</v>
      </c>
      <c r="O11" s="41">
        <v>1</v>
      </c>
      <c r="P11" s="76" t="s">
        <v>32</v>
      </c>
      <c r="Q11" s="69" t="s">
        <v>190</v>
      </c>
      <c r="R11" s="72" t="s">
        <v>203</v>
      </c>
    </row>
    <row r="12" spans="1:19" s="21" customFormat="1" ht="148.5" customHeight="1" x14ac:dyDescent="0.25">
      <c r="A12" s="45">
        <v>807</v>
      </c>
      <c r="B12" s="81" t="s">
        <v>170</v>
      </c>
      <c r="C12" s="68" t="s">
        <v>31</v>
      </c>
      <c r="D12" s="18">
        <v>45</v>
      </c>
      <c r="E12" s="45">
        <v>0</v>
      </c>
      <c r="F12" s="20">
        <f t="shared" si="0"/>
        <v>0</v>
      </c>
      <c r="G12" s="45" t="s">
        <v>65</v>
      </c>
      <c r="H12" s="26" t="s">
        <v>139</v>
      </c>
      <c r="I12" s="68" t="s">
        <v>161</v>
      </c>
      <c r="J12" s="85">
        <v>42705000000</v>
      </c>
      <c r="K12" s="33">
        <v>0</v>
      </c>
      <c r="L12" s="27">
        <f t="shared" si="1"/>
        <v>42705000000</v>
      </c>
      <c r="M12" s="27">
        <v>0</v>
      </c>
      <c r="N12" s="43">
        <f t="shared" si="2"/>
        <v>0</v>
      </c>
      <c r="O12" s="24"/>
      <c r="P12" s="76" t="s">
        <v>32</v>
      </c>
      <c r="Q12" s="69" t="s">
        <v>185</v>
      </c>
      <c r="R12" s="72" t="s">
        <v>209</v>
      </c>
      <c r="S12" s="88" t="s">
        <v>74</v>
      </c>
    </row>
    <row r="13" spans="1:19" s="21" customFormat="1" ht="166.5" customHeight="1" x14ac:dyDescent="0.25">
      <c r="A13" s="35">
        <v>818</v>
      </c>
      <c r="B13" s="81" t="s">
        <v>69</v>
      </c>
      <c r="C13" s="31" t="s">
        <v>31</v>
      </c>
      <c r="D13" s="18">
        <v>12</v>
      </c>
      <c r="E13" s="45">
        <v>0</v>
      </c>
      <c r="F13" s="20">
        <f t="shared" si="0"/>
        <v>0</v>
      </c>
      <c r="G13" s="45" t="s">
        <v>97</v>
      </c>
      <c r="H13" s="26" t="s">
        <v>204</v>
      </c>
      <c r="I13" s="68" t="s">
        <v>28</v>
      </c>
      <c r="J13" s="33">
        <v>0</v>
      </c>
      <c r="K13" s="86">
        <v>5819522469</v>
      </c>
      <c r="L13" s="27">
        <f t="shared" si="1"/>
        <v>5819522469</v>
      </c>
      <c r="M13" s="27">
        <v>0</v>
      </c>
      <c r="N13" s="43">
        <f t="shared" si="2"/>
        <v>0</v>
      </c>
      <c r="O13" s="24"/>
      <c r="P13" s="76" t="s">
        <v>32</v>
      </c>
      <c r="Q13" s="69" t="s">
        <v>206</v>
      </c>
      <c r="R13" s="72" t="s">
        <v>205</v>
      </c>
    </row>
    <row r="14" spans="1:19" s="21" customFormat="1" ht="270" customHeight="1" x14ac:dyDescent="0.25">
      <c r="A14" s="45">
        <v>811</v>
      </c>
      <c r="B14" s="81" t="s">
        <v>70</v>
      </c>
      <c r="C14" s="16" t="s">
        <v>71</v>
      </c>
      <c r="D14" s="18">
        <v>200</v>
      </c>
      <c r="E14" s="45">
        <v>0</v>
      </c>
      <c r="F14" s="20">
        <f t="shared" si="0"/>
        <v>0</v>
      </c>
      <c r="G14" s="45" t="s">
        <v>65</v>
      </c>
      <c r="H14" s="26" t="s">
        <v>133</v>
      </c>
      <c r="I14" s="68" t="s">
        <v>271</v>
      </c>
      <c r="J14" s="33">
        <v>16800000000</v>
      </c>
      <c r="K14" s="33">
        <v>0</v>
      </c>
      <c r="L14" s="27">
        <f t="shared" si="1"/>
        <v>16800000000</v>
      </c>
      <c r="M14" s="27">
        <v>0</v>
      </c>
      <c r="N14" s="43">
        <f t="shared" si="2"/>
        <v>0</v>
      </c>
      <c r="O14" s="24"/>
      <c r="P14" s="76" t="s">
        <v>32</v>
      </c>
      <c r="Q14" s="69" t="s">
        <v>207</v>
      </c>
      <c r="R14" s="72" t="s">
        <v>208</v>
      </c>
    </row>
    <row r="15" spans="1:19" s="21" customFormat="1" ht="38.25" customHeight="1" x14ac:dyDescent="0.25">
      <c r="A15" s="213" t="s">
        <v>72</v>
      </c>
      <c r="B15" s="213"/>
      <c r="C15" s="213"/>
      <c r="D15" s="213"/>
      <c r="E15" s="213"/>
      <c r="F15" s="213"/>
      <c r="G15" s="214"/>
      <c r="H15" s="214"/>
      <c r="I15" s="214"/>
      <c r="J15" s="214"/>
      <c r="K15" s="214"/>
      <c r="Q15" s="47"/>
      <c r="R15" s="47"/>
    </row>
    <row r="16" spans="1:19" s="21" customFormat="1" x14ac:dyDescent="0.25">
      <c r="A16" s="83" t="s">
        <v>73</v>
      </c>
      <c r="B16" s="66"/>
      <c r="C16" s="66"/>
      <c r="Q16" s="47"/>
      <c r="R16" s="47"/>
    </row>
    <row r="17" spans="17:18" s="21" customFormat="1" x14ac:dyDescent="0.25">
      <c r="Q17" s="47"/>
      <c r="R17" s="47"/>
    </row>
    <row r="18" spans="17:18" s="21" customFormat="1" x14ac:dyDescent="0.25">
      <c r="Q18" s="47"/>
      <c r="R18" s="47"/>
    </row>
    <row r="19" spans="17:18" s="21" customFormat="1" x14ac:dyDescent="0.25">
      <c r="Q19" s="47"/>
      <c r="R19" s="47"/>
    </row>
    <row r="20" spans="17:18" s="21" customFormat="1" x14ac:dyDescent="0.25">
      <c r="Q20" s="47"/>
      <c r="R20" s="47"/>
    </row>
    <row r="21" spans="17:18" s="21" customFormat="1" x14ac:dyDescent="0.25">
      <c r="Q21" s="47"/>
      <c r="R21" s="47"/>
    </row>
    <row r="22" spans="17:18" s="21" customFormat="1" x14ac:dyDescent="0.25">
      <c r="Q22" s="47"/>
      <c r="R22" s="47"/>
    </row>
    <row r="23" spans="17:18" s="21" customFormat="1" x14ac:dyDescent="0.25">
      <c r="Q23" s="47"/>
      <c r="R23" s="47"/>
    </row>
    <row r="24" spans="17:18" s="21" customFormat="1" x14ac:dyDescent="0.25">
      <c r="Q24" s="47"/>
      <c r="R24" s="47"/>
    </row>
    <row r="25" spans="17:18" s="21" customFormat="1" x14ac:dyDescent="0.25">
      <c r="Q25" s="47"/>
      <c r="R25" s="47"/>
    </row>
    <row r="26" spans="17:18" s="21" customFormat="1" x14ac:dyDescent="0.25">
      <c r="Q26" s="47"/>
      <c r="R26" s="47"/>
    </row>
    <row r="27" spans="17:18" s="21" customFormat="1" x14ac:dyDescent="0.25">
      <c r="Q27" s="47"/>
      <c r="R27" s="47"/>
    </row>
    <row r="28" spans="17:18" s="21" customFormat="1" x14ac:dyDescent="0.25">
      <c r="Q28" s="47"/>
      <c r="R28" s="47"/>
    </row>
    <row r="29" spans="17:18" s="21" customFormat="1" x14ac:dyDescent="0.25">
      <c r="Q29" s="47"/>
      <c r="R29" s="47"/>
    </row>
    <row r="30" spans="17:18" s="21" customFormat="1" x14ac:dyDescent="0.25">
      <c r="Q30" s="47"/>
      <c r="R30" s="47"/>
    </row>
    <row r="31" spans="17:18" s="21" customFormat="1" x14ac:dyDescent="0.25">
      <c r="Q31" s="47"/>
      <c r="R31" s="47"/>
    </row>
    <row r="32" spans="17:18" s="21" customFormat="1" x14ac:dyDescent="0.25">
      <c r="Q32" s="47"/>
      <c r="R32" s="47"/>
    </row>
  </sheetData>
  <mergeCells count="24">
    <mergeCell ref="R7:R8"/>
    <mergeCell ref="Q1:R1"/>
    <mergeCell ref="Q2:R2"/>
    <mergeCell ref="Q3:R3"/>
    <mergeCell ref="N7:N8"/>
    <mergeCell ref="O7:O8"/>
    <mergeCell ref="Q7:Q8"/>
    <mergeCell ref="P7:P8"/>
    <mergeCell ref="M7:M8"/>
    <mergeCell ref="J7:L7"/>
    <mergeCell ref="A1:C3"/>
    <mergeCell ref="D1:P3"/>
    <mergeCell ref="A15:K15"/>
    <mergeCell ref="D4:R4"/>
    <mergeCell ref="A6:R6"/>
    <mergeCell ref="A7:A8"/>
    <mergeCell ref="B7:B8"/>
    <mergeCell ref="C7:C8"/>
    <mergeCell ref="D7:D8"/>
    <mergeCell ref="E7:E8"/>
    <mergeCell ref="F7:F8"/>
    <mergeCell ref="G7:G8"/>
    <mergeCell ref="H7:H8"/>
    <mergeCell ref="I7:I8"/>
  </mergeCells>
  <printOptions horizontalCentered="1" verticalCentered="1"/>
  <pageMargins left="0.23622047244094491" right="0.23622047244094491" top="0.74803149606299213" bottom="0.74803149606299213" header="0.31496062992125984" footer="0.31496062992125984"/>
  <pageSetup scale="2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rgb="FF00B0F0"/>
    <pageSetUpPr fitToPage="1"/>
  </sheetPr>
  <dimension ref="A1:R28"/>
  <sheetViews>
    <sheetView topLeftCell="H1" zoomScale="55" zoomScaleNormal="55" zoomScalePageLayoutView="26" workbookViewId="0">
      <selection sqref="A1:R28"/>
    </sheetView>
  </sheetViews>
  <sheetFormatPr baseColWidth="10" defaultColWidth="21" defaultRowHeight="15" x14ac:dyDescent="0.2"/>
  <cols>
    <col min="1" max="1" width="5.85546875" style="2" customWidth="1"/>
    <col min="2" max="2" width="51.28515625" style="2" customWidth="1"/>
    <col min="3" max="3" width="32.140625" style="2" customWidth="1"/>
    <col min="4" max="4" width="13.28515625" style="2" customWidth="1"/>
    <col min="5" max="5" width="17.5703125" style="2" customWidth="1"/>
    <col min="6" max="6" width="18" style="2" customWidth="1"/>
    <col min="7" max="7" width="46.28515625" style="2" customWidth="1"/>
    <col min="8" max="8" width="18.28515625" style="2" customWidth="1"/>
    <col min="9" max="9" width="25.5703125" style="2" customWidth="1"/>
    <col min="10" max="10" width="21" style="2"/>
    <col min="11" max="12" width="23.5703125" style="2" customWidth="1"/>
    <col min="13" max="13" width="25.42578125" style="2" customWidth="1"/>
    <col min="14" max="14" width="23.85546875" style="2" customWidth="1"/>
    <col min="15" max="15" width="9.7109375" style="2" customWidth="1"/>
    <col min="16" max="16" width="21" style="38"/>
    <col min="17" max="17" width="73.7109375" style="51" customWidth="1"/>
    <col min="18" max="18" width="61.28515625" style="51" customWidth="1"/>
    <col min="19" max="16384" width="21" style="2"/>
  </cols>
  <sheetData>
    <row r="1" spans="1:18" ht="21.75" customHeight="1" x14ac:dyDescent="0.2">
      <c r="A1" s="204"/>
      <c r="B1" s="205"/>
      <c r="C1" s="206"/>
      <c r="D1" s="173" t="s">
        <v>16</v>
      </c>
      <c r="E1" s="174"/>
      <c r="F1" s="174"/>
      <c r="G1" s="174"/>
      <c r="H1" s="174"/>
      <c r="I1" s="174"/>
      <c r="J1" s="174"/>
      <c r="K1" s="174"/>
      <c r="L1" s="174"/>
      <c r="M1" s="174"/>
      <c r="N1" s="174"/>
      <c r="O1" s="174"/>
      <c r="P1" s="175"/>
      <c r="Q1" s="179" t="s">
        <v>19</v>
      </c>
      <c r="R1" s="179"/>
    </row>
    <row r="2" spans="1:18" ht="21.75" customHeight="1" x14ac:dyDescent="0.2">
      <c r="A2" s="207"/>
      <c r="B2" s="208"/>
      <c r="C2" s="209"/>
      <c r="D2" s="173"/>
      <c r="E2" s="174"/>
      <c r="F2" s="174"/>
      <c r="G2" s="174"/>
      <c r="H2" s="174"/>
      <c r="I2" s="174"/>
      <c r="J2" s="174"/>
      <c r="K2" s="174"/>
      <c r="L2" s="174"/>
      <c r="M2" s="174"/>
      <c r="N2" s="174"/>
      <c r="O2" s="174"/>
      <c r="P2" s="175"/>
      <c r="Q2" s="179" t="s">
        <v>20</v>
      </c>
      <c r="R2" s="179"/>
    </row>
    <row r="3" spans="1:18" ht="21.75" customHeight="1" x14ac:dyDescent="0.2">
      <c r="A3" s="210"/>
      <c r="B3" s="211"/>
      <c r="C3" s="212"/>
      <c r="D3" s="173"/>
      <c r="E3" s="174"/>
      <c r="F3" s="174"/>
      <c r="G3" s="174"/>
      <c r="H3" s="174"/>
      <c r="I3" s="174"/>
      <c r="J3" s="174"/>
      <c r="K3" s="174"/>
      <c r="L3" s="174"/>
      <c r="M3" s="174"/>
      <c r="N3" s="174"/>
      <c r="O3" s="174"/>
      <c r="P3" s="175"/>
      <c r="Q3" s="179" t="s">
        <v>21</v>
      </c>
      <c r="R3" s="179"/>
    </row>
    <row r="4" spans="1:18" ht="22.15" customHeight="1" x14ac:dyDescent="0.2">
      <c r="A4" s="1"/>
      <c r="B4" s="1"/>
      <c r="C4" s="1"/>
      <c r="D4" s="176" t="s">
        <v>59</v>
      </c>
      <c r="E4" s="176"/>
      <c r="F4" s="176"/>
      <c r="G4" s="176"/>
      <c r="H4" s="176"/>
      <c r="I4" s="176"/>
      <c r="J4" s="176"/>
      <c r="K4" s="176"/>
      <c r="L4" s="176"/>
      <c r="M4" s="176"/>
      <c r="N4" s="176"/>
      <c r="O4" s="176"/>
      <c r="P4" s="176"/>
      <c r="Q4" s="176"/>
      <c r="R4" s="176"/>
    </row>
    <row r="5" spans="1:18" x14ac:dyDescent="0.2">
      <c r="A5" s="1"/>
      <c r="B5" s="1"/>
      <c r="C5" s="1"/>
      <c r="D5" s="1"/>
      <c r="E5" s="1"/>
      <c r="F5" s="1"/>
      <c r="G5" s="1"/>
      <c r="H5" s="1"/>
      <c r="I5" s="1"/>
      <c r="J5" s="1"/>
      <c r="K5" s="1"/>
      <c r="L5" s="1"/>
      <c r="M5" s="1"/>
    </row>
    <row r="6" spans="1:18" ht="21" customHeight="1" x14ac:dyDescent="0.2">
      <c r="A6" s="177" t="s">
        <v>35</v>
      </c>
      <c r="B6" s="221"/>
      <c r="C6" s="221"/>
      <c r="D6" s="221"/>
      <c r="E6" s="221"/>
      <c r="F6" s="221"/>
      <c r="G6" s="221"/>
      <c r="H6" s="221"/>
      <c r="I6" s="221"/>
      <c r="J6" s="221"/>
      <c r="K6" s="221"/>
      <c r="L6" s="221"/>
      <c r="M6" s="221"/>
      <c r="N6" s="221"/>
      <c r="O6" s="221"/>
      <c r="P6" s="221"/>
      <c r="Q6" s="221"/>
      <c r="R6" s="221"/>
    </row>
    <row r="7" spans="1:18" ht="28.9" customHeight="1" x14ac:dyDescent="0.2">
      <c r="A7" s="168" t="s">
        <v>0</v>
      </c>
      <c r="B7" s="168" t="s">
        <v>1</v>
      </c>
      <c r="C7" s="168" t="s">
        <v>2</v>
      </c>
      <c r="D7" s="168" t="s">
        <v>3</v>
      </c>
      <c r="E7" s="167" t="s">
        <v>4</v>
      </c>
      <c r="F7" s="167" t="s">
        <v>5</v>
      </c>
      <c r="G7" s="168" t="s">
        <v>22</v>
      </c>
      <c r="H7" s="167" t="s">
        <v>6</v>
      </c>
      <c r="I7" s="167" t="s">
        <v>188</v>
      </c>
      <c r="J7" s="169" t="s">
        <v>7</v>
      </c>
      <c r="K7" s="170"/>
      <c r="L7" s="171"/>
      <c r="M7" s="167" t="s">
        <v>8</v>
      </c>
      <c r="N7" s="167" t="s">
        <v>9</v>
      </c>
      <c r="O7" s="167" t="s">
        <v>10</v>
      </c>
      <c r="P7" s="168" t="s">
        <v>11</v>
      </c>
      <c r="Q7" s="216" t="s">
        <v>18</v>
      </c>
      <c r="R7" s="215" t="s">
        <v>17</v>
      </c>
    </row>
    <row r="8" spans="1:18" ht="23.45" customHeight="1" x14ac:dyDescent="0.2">
      <c r="A8" s="168"/>
      <c r="B8" s="168"/>
      <c r="C8" s="168"/>
      <c r="D8" s="168"/>
      <c r="E8" s="167"/>
      <c r="F8" s="167"/>
      <c r="G8" s="168"/>
      <c r="H8" s="167"/>
      <c r="I8" s="167"/>
      <c r="J8" s="3" t="s">
        <v>12</v>
      </c>
      <c r="K8" s="3" t="s">
        <v>13</v>
      </c>
      <c r="L8" s="3" t="s">
        <v>14</v>
      </c>
      <c r="M8" s="167"/>
      <c r="N8" s="167"/>
      <c r="O8" s="167"/>
      <c r="P8" s="168" t="s">
        <v>15</v>
      </c>
      <c r="Q8" s="216"/>
      <c r="R8" s="215"/>
    </row>
    <row r="9" spans="1:18" ht="255" x14ac:dyDescent="0.2">
      <c r="A9" s="42" t="s">
        <v>37</v>
      </c>
      <c r="B9" s="14" t="s">
        <v>94</v>
      </c>
      <c r="C9" s="70" t="s">
        <v>89</v>
      </c>
      <c r="D9" s="70">
        <v>147</v>
      </c>
      <c r="E9" s="45">
        <v>80</v>
      </c>
      <c r="F9" s="20">
        <f t="shared" ref="F9:F26" si="0">+E9/D9</f>
        <v>0.54421768707482998</v>
      </c>
      <c r="G9" s="90" t="s">
        <v>95</v>
      </c>
      <c r="H9" s="32" t="s">
        <v>27</v>
      </c>
      <c r="I9" s="68" t="s">
        <v>140</v>
      </c>
      <c r="J9" s="217" t="s">
        <v>34</v>
      </c>
      <c r="K9" s="218"/>
      <c r="L9" s="219"/>
      <c r="M9" s="220" t="s">
        <v>27</v>
      </c>
      <c r="N9" s="220"/>
      <c r="O9" s="39"/>
      <c r="P9" s="37" t="s">
        <v>41</v>
      </c>
      <c r="Q9" s="87" t="s">
        <v>224</v>
      </c>
      <c r="R9" s="72" t="s">
        <v>225</v>
      </c>
    </row>
    <row r="10" spans="1:18" ht="278.25" customHeight="1" x14ac:dyDescent="0.2">
      <c r="A10" s="42" t="s">
        <v>37</v>
      </c>
      <c r="B10" s="14" t="s">
        <v>75</v>
      </c>
      <c r="C10" s="70" t="s">
        <v>90</v>
      </c>
      <c r="D10" s="70">
        <v>2</v>
      </c>
      <c r="E10" s="45">
        <v>2</v>
      </c>
      <c r="F10" s="20">
        <f>+IF(E10/D10&gt;100%, 100%, E10/D10)</f>
        <v>1</v>
      </c>
      <c r="G10" s="90" t="s">
        <v>64</v>
      </c>
      <c r="H10" s="32" t="s">
        <v>27</v>
      </c>
      <c r="I10" s="45" t="s">
        <v>161</v>
      </c>
      <c r="J10" s="93">
        <v>2096000000</v>
      </c>
      <c r="K10" s="36">
        <v>0</v>
      </c>
      <c r="L10" s="93">
        <f>+K10+J10</f>
        <v>2096000000</v>
      </c>
      <c r="M10" s="27">
        <v>0</v>
      </c>
      <c r="N10" s="43">
        <f>+M10/L10</f>
        <v>0</v>
      </c>
      <c r="O10" s="24"/>
      <c r="P10" s="37" t="s">
        <v>41</v>
      </c>
      <c r="Q10" s="87" t="s">
        <v>142</v>
      </c>
      <c r="R10" s="72" t="s">
        <v>228</v>
      </c>
    </row>
    <row r="11" spans="1:18" ht="135.75" x14ac:dyDescent="0.2">
      <c r="A11" s="42">
        <v>800</v>
      </c>
      <c r="B11" s="14" t="s">
        <v>76</v>
      </c>
      <c r="C11" s="37" t="s">
        <v>89</v>
      </c>
      <c r="D11" s="115">
        <v>30</v>
      </c>
      <c r="E11" s="45">
        <v>0</v>
      </c>
      <c r="F11" s="20">
        <f t="shared" si="0"/>
        <v>0</v>
      </c>
      <c r="G11" s="91" t="s">
        <v>64</v>
      </c>
      <c r="H11" s="123" t="s">
        <v>141</v>
      </c>
      <c r="I11" s="45" t="s">
        <v>161</v>
      </c>
      <c r="J11" s="36">
        <v>0</v>
      </c>
      <c r="K11" s="94">
        <v>1088637224.7</v>
      </c>
      <c r="L11" s="93">
        <f t="shared" ref="L11:L20" si="1">+K11+J11</f>
        <v>1088637224.7</v>
      </c>
      <c r="M11" s="27">
        <v>0</v>
      </c>
      <c r="N11" s="43">
        <f t="shared" ref="N11:N25" si="2">+M11/L11</f>
        <v>0</v>
      </c>
      <c r="O11" s="41">
        <v>1</v>
      </c>
      <c r="P11" s="37" t="s">
        <v>41</v>
      </c>
      <c r="Q11" s="87" t="s">
        <v>226</v>
      </c>
      <c r="R11" s="72" t="s">
        <v>229</v>
      </c>
    </row>
    <row r="12" spans="1:18" ht="105" x14ac:dyDescent="0.2">
      <c r="A12" s="42">
        <v>801</v>
      </c>
      <c r="B12" s="14" t="s">
        <v>143</v>
      </c>
      <c r="C12" s="37" t="s">
        <v>90</v>
      </c>
      <c r="D12" s="37">
        <v>1</v>
      </c>
      <c r="E12" s="45">
        <v>0</v>
      </c>
      <c r="F12" s="20">
        <f t="shared" si="0"/>
        <v>0</v>
      </c>
      <c r="G12" s="91" t="s">
        <v>64</v>
      </c>
      <c r="H12" s="123" t="s">
        <v>141</v>
      </c>
      <c r="I12" s="45" t="s">
        <v>161</v>
      </c>
      <c r="J12" s="36">
        <v>0</v>
      </c>
      <c r="K12" s="94">
        <v>1688637225</v>
      </c>
      <c r="L12" s="93">
        <f t="shared" si="1"/>
        <v>1688637225</v>
      </c>
      <c r="M12" s="27">
        <v>0</v>
      </c>
      <c r="N12" s="43">
        <f t="shared" si="2"/>
        <v>0</v>
      </c>
      <c r="O12" s="41">
        <v>1</v>
      </c>
      <c r="P12" s="37" t="s">
        <v>41</v>
      </c>
      <c r="Q12" s="87" t="s">
        <v>227</v>
      </c>
      <c r="R12" s="72" t="s">
        <v>230</v>
      </c>
    </row>
    <row r="13" spans="1:18" ht="107.25" x14ac:dyDescent="0.2">
      <c r="A13" s="42">
        <v>798</v>
      </c>
      <c r="B13" s="14" t="s">
        <v>77</v>
      </c>
      <c r="C13" s="37" t="s">
        <v>89</v>
      </c>
      <c r="D13" s="115">
        <v>11</v>
      </c>
      <c r="E13" s="45">
        <v>0</v>
      </c>
      <c r="F13" s="20">
        <f t="shared" si="0"/>
        <v>0</v>
      </c>
      <c r="G13" s="91" t="s">
        <v>64</v>
      </c>
      <c r="H13" s="123" t="s">
        <v>141</v>
      </c>
      <c r="I13" s="45" t="s">
        <v>232</v>
      </c>
      <c r="J13" s="36">
        <v>0</v>
      </c>
      <c r="K13" s="94">
        <v>958459216.96000004</v>
      </c>
      <c r="L13" s="93">
        <f t="shared" si="1"/>
        <v>958459216.96000004</v>
      </c>
      <c r="M13" s="27">
        <v>0</v>
      </c>
      <c r="N13" s="43">
        <f t="shared" si="2"/>
        <v>0</v>
      </c>
      <c r="O13" s="41">
        <v>1</v>
      </c>
      <c r="P13" s="37" t="s">
        <v>41</v>
      </c>
      <c r="Q13" s="87" t="s">
        <v>142</v>
      </c>
      <c r="R13" s="72" t="s">
        <v>231</v>
      </c>
    </row>
    <row r="14" spans="1:18" ht="135" x14ac:dyDescent="0.2">
      <c r="A14" s="42">
        <v>799</v>
      </c>
      <c r="B14" s="14" t="s">
        <v>144</v>
      </c>
      <c r="C14" s="37" t="s">
        <v>90</v>
      </c>
      <c r="D14" s="37">
        <v>1</v>
      </c>
      <c r="E14" s="45">
        <v>0</v>
      </c>
      <c r="F14" s="20">
        <f t="shared" si="0"/>
        <v>0</v>
      </c>
      <c r="G14" s="91" t="s">
        <v>64</v>
      </c>
      <c r="H14" s="123" t="s">
        <v>141</v>
      </c>
      <c r="I14" s="45" t="s">
        <v>232</v>
      </c>
      <c r="J14" s="36">
        <v>0</v>
      </c>
      <c r="K14" s="94">
        <v>408459216.95999998</v>
      </c>
      <c r="L14" s="93">
        <f t="shared" si="1"/>
        <v>408459216.95999998</v>
      </c>
      <c r="M14" s="27">
        <v>0</v>
      </c>
      <c r="N14" s="43">
        <f t="shared" si="2"/>
        <v>0</v>
      </c>
      <c r="O14" s="41">
        <v>1</v>
      </c>
      <c r="P14" s="37" t="s">
        <v>41</v>
      </c>
      <c r="Q14" s="87" t="s">
        <v>233</v>
      </c>
      <c r="R14" s="72" t="s">
        <v>234</v>
      </c>
    </row>
    <row r="15" spans="1:18" ht="82.5" customHeight="1" x14ac:dyDescent="0.2">
      <c r="A15" s="42">
        <v>814</v>
      </c>
      <c r="B15" s="14" t="s">
        <v>78</v>
      </c>
      <c r="C15" s="37" t="s">
        <v>89</v>
      </c>
      <c r="D15" s="115">
        <v>45</v>
      </c>
      <c r="E15" s="45">
        <v>0</v>
      </c>
      <c r="F15" s="20">
        <f t="shared" si="0"/>
        <v>0</v>
      </c>
      <c r="G15" s="91" t="s">
        <v>157</v>
      </c>
      <c r="H15" s="123" t="s">
        <v>171</v>
      </c>
      <c r="I15" s="45" t="s">
        <v>28</v>
      </c>
      <c r="J15" s="36">
        <v>0</v>
      </c>
      <c r="K15" s="94">
        <v>4095935917.25</v>
      </c>
      <c r="L15" s="93">
        <f t="shared" si="1"/>
        <v>4095935917.25</v>
      </c>
      <c r="M15" s="27">
        <v>0</v>
      </c>
      <c r="N15" s="43">
        <f t="shared" si="2"/>
        <v>0</v>
      </c>
      <c r="O15" s="24"/>
      <c r="P15" s="37" t="s">
        <v>41</v>
      </c>
      <c r="Q15" s="87" t="s">
        <v>172</v>
      </c>
      <c r="R15" s="72" t="s">
        <v>235</v>
      </c>
    </row>
    <row r="16" spans="1:18" ht="93.75" customHeight="1" x14ac:dyDescent="0.2">
      <c r="A16" s="149">
        <v>824</v>
      </c>
      <c r="B16" s="14" t="s">
        <v>145</v>
      </c>
      <c r="C16" s="37" t="s">
        <v>90</v>
      </c>
      <c r="D16" s="37">
        <v>1</v>
      </c>
      <c r="E16" s="45">
        <v>0</v>
      </c>
      <c r="F16" s="20">
        <f t="shared" si="0"/>
        <v>0</v>
      </c>
      <c r="G16" s="91" t="s">
        <v>157</v>
      </c>
      <c r="H16" s="68" t="s">
        <v>210</v>
      </c>
      <c r="I16" s="45" t="s">
        <v>28</v>
      </c>
      <c r="J16" s="36">
        <v>0</v>
      </c>
      <c r="K16" s="94">
        <v>1620935917.25</v>
      </c>
      <c r="L16" s="93">
        <f t="shared" si="1"/>
        <v>1620935917.25</v>
      </c>
      <c r="M16" s="27">
        <v>0</v>
      </c>
      <c r="N16" s="43">
        <f t="shared" si="2"/>
        <v>0</v>
      </c>
      <c r="O16" s="24"/>
      <c r="P16" s="37" t="s">
        <v>41</v>
      </c>
      <c r="Q16" s="87" t="s">
        <v>211</v>
      </c>
      <c r="R16" s="72" t="s">
        <v>212</v>
      </c>
    </row>
    <row r="17" spans="1:18" ht="409.5" customHeight="1" x14ac:dyDescent="0.2">
      <c r="A17" s="24" t="s">
        <v>27</v>
      </c>
      <c r="B17" s="40" t="s">
        <v>79</v>
      </c>
      <c r="C17" s="37" t="s">
        <v>89</v>
      </c>
      <c r="D17" s="37">
        <v>330</v>
      </c>
      <c r="E17" s="45">
        <v>0</v>
      </c>
      <c r="F17" s="20">
        <f t="shared" si="0"/>
        <v>0</v>
      </c>
      <c r="G17" s="92" t="s">
        <v>65</v>
      </c>
      <c r="H17" s="68" t="s">
        <v>173</v>
      </c>
      <c r="I17" s="45" t="s">
        <v>28</v>
      </c>
      <c r="J17" s="67">
        <v>0</v>
      </c>
      <c r="K17" s="95">
        <f>2441470000-497079152</f>
        <v>1944390848</v>
      </c>
      <c r="L17" s="95">
        <f t="shared" si="1"/>
        <v>1944390848</v>
      </c>
      <c r="M17" s="27">
        <v>0</v>
      </c>
      <c r="N17" s="43">
        <f t="shared" si="2"/>
        <v>0</v>
      </c>
      <c r="O17" s="24"/>
      <c r="P17" s="37" t="s">
        <v>41</v>
      </c>
      <c r="Q17" s="87" t="s">
        <v>236</v>
      </c>
      <c r="R17" s="153" t="s">
        <v>237</v>
      </c>
    </row>
    <row r="18" spans="1:18" ht="260.25" customHeight="1" x14ac:dyDescent="0.2">
      <c r="A18" s="114" t="s">
        <v>27</v>
      </c>
      <c r="B18" s="40" t="s">
        <v>80</v>
      </c>
      <c r="C18" s="37" t="s">
        <v>91</v>
      </c>
      <c r="D18" s="37">
        <v>1</v>
      </c>
      <c r="E18" s="45">
        <v>0</v>
      </c>
      <c r="F18" s="20">
        <f t="shared" si="0"/>
        <v>0</v>
      </c>
      <c r="G18" s="92" t="s">
        <v>65</v>
      </c>
      <c r="H18" s="68" t="s">
        <v>146</v>
      </c>
      <c r="I18" s="45" t="s">
        <v>28</v>
      </c>
      <c r="J18" s="67">
        <v>497079152</v>
      </c>
      <c r="K18" s="95"/>
      <c r="L18" s="95">
        <f t="shared" si="1"/>
        <v>497079152</v>
      </c>
      <c r="M18" s="27">
        <v>0</v>
      </c>
      <c r="N18" s="43">
        <f t="shared" si="2"/>
        <v>0</v>
      </c>
      <c r="O18" s="24"/>
      <c r="P18" s="37" t="s">
        <v>41</v>
      </c>
      <c r="Q18" s="87" t="s">
        <v>142</v>
      </c>
      <c r="R18" s="72" t="s">
        <v>238</v>
      </c>
    </row>
    <row r="19" spans="1:18" ht="60" x14ac:dyDescent="0.2">
      <c r="A19" s="114" t="s">
        <v>27</v>
      </c>
      <c r="B19" s="40" t="s">
        <v>81</v>
      </c>
      <c r="C19" s="70" t="s">
        <v>89</v>
      </c>
      <c r="D19" s="70">
        <v>550</v>
      </c>
      <c r="E19" s="45">
        <v>0</v>
      </c>
      <c r="F19" s="20">
        <f t="shared" si="0"/>
        <v>0</v>
      </c>
      <c r="G19" s="90" t="s">
        <v>96</v>
      </c>
      <c r="H19" s="4"/>
      <c r="I19" s="45" t="s">
        <v>66</v>
      </c>
      <c r="J19" s="96"/>
      <c r="K19" s="93">
        <v>203469326</v>
      </c>
      <c r="L19" s="95">
        <f t="shared" si="1"/>
        <v>203469326</v>
      </c>
      <c r="M19" s="27">
        <v>0</v>
      </c>
      <c r="N19" s="43">
        <f t="shared" si="2"/>
        <v>0</v>
      </c>
      <c r="O19" s="24"/>
      <c r="P19" s="37" t="s">
        <v>41</v>
      </c>
      <c r="Q19" s="125" t="s">
        <v>147</v>
      </c>
      <c r="R19" s="124" t="s">
        <v>239</v>
      </c>
    </row>
    <row r="20" spans="1:18" ht="60" x14ac:dyDescent="0.2">
      <c r="A20" s="114">
        <v>816</v>
      </c>
      <c r="B20" s="14" t="s">
        <v>82</v>
      </c>
      <c r="C20" s="70" t="s">
        <v>89</v>
      </c>
      <c r="D20" s="70">
        <v>4</v>
      </c>
      <c r="E20" s="45">
        <v>0</v>
      </c>
      <c r="F20" s="20">
        <f t="shared" si="0"/>
        <v>0</v>
      </c>
      <c r="G20" s="91" t="s">
        <v>97</v>
      </c>
      <c r="H20" s="68" t="s">
        <v>175</v>
      </c>
      <c r="I20" s="45" t="s">
        <v>28</v>
      </c>
      <c r="J20" s="36">
        <v>0</v>
      </c>
      <c r="K20" s="93">
        <v>4714778513</v>
      </c>
      <c r="L20" s="93">
        <f t="shared" si="1"/>
        <v>4714778513</v>
      </c>
      <c r="M20" s="27">
        <v>0</v>
      </c>
      <c r="N20" s="43">
        <f t="shared" si="2"/>
        <v>0</v>
      </c>
      <c r="O20" s="24"/>
      <c r="P20" s="37" t="s">
        <v>41</v>
      </c>
      <c r="Q20" s="125" t="s">
        <v>174</v>
      </c>
      <c r="R20" s="124" t="s">
        <v>240</v>
      </c>
    </row>
    <row r="21" spans="1:18" ht="78.75" customHeight="1" x14ac:dyDescent="0.2">
      <c r="A21" s="114">
        <v>817</v>
      </c>
      <c r="B21" s="81" t="s">
        <v>214</v>
      </c>
      <c r="C21" s="70" t="s">
        <v>89</v>
      </c>
      <c r="D21" s="70">
        <v>4</v>
      </c>
      <c r="E21" s="45">
        <v>0</v>
      </c>
      <c r="F21" s="20">
        <f t="shared" si="0"/>
        <v>0</v>
      </c>
      <c r="G21" s="91" t="s">
        <v>97</v>
      </c>
      <c r="H21" s="68" t="s">
        <v>176</v>
      </c>
      <c r="I21" s="45" t="s">
        <v>28</v>
      </c>
      <c r="J21" s="36">
        <v>0</v>
      </c>
      <c r="K21" s="93">
        <v>2500000000</v>
      </c>
      <c r="L21" s="93">
        <f t="shared" ref="L21" si="3">+K21</f>
        <v>2500000000</v>
      </c>
      <c r="M21" s="27">
        <v>0</v>
      </c>
      <c r="N21" s="43">
        <f t="shared" si="2"/>
        <v>0</v>
      </c>
      <c r="O21" s="24"/>
      <c r="P21" s="37" t="s">
        <v>41</v>
      </c>
      <c r="Q21" s="125" t="s">
        <v>177</v>
      </c>
      <c r="R21" s="124" t="s">
        <v>241</v>
      </c>
    </row>
    <row r="22" spans="1:18" ht="123.75" customHeight="1" x14ac:dyDescent="0.2">
      <c r="A22" s="114" t="s">
        <v>27</v>
      </c>
      <c r="B22" s="14" t="s">
        <v>83</v>
      </c>
      <c r="C22" s="70" t="s">
        <v>89</v>
      </c>
      <c r="D22" s="18">
        <v>7</v>
      </c>
      <c r="E22" s="45">
        <v>0</v>
      </c>
      <c r="F22" s="20">
        <f t="shared" si="0"/>
        <v>0</v>
      </c>
      <c r="G22" s="18" t="s">
        <v>96</v>
      </c>
      <c r="H22" s="4"/>
      <c r="I22" s="135" t="s">
        <v>66</v>
      </c>
      <c r="J22" s="222" t="s">
        <v>34</v>
      </c>
      <c r="K22" s="223"/>
      <c r="L22" s="224"/>
      <c r="M22" s="220" t="s">
        <v>27</v>
      </c>
      <c r="N22" s="220"/>
      <c r="O22" s="24"/>
      <c r="P22" s="37" t="s">
        <v>41</v>
      </c>
      <c r="Q22" s="124" t="s">
        <v>27</v>
      </c>
      <c r="R22" s="124" t="s">
        <v>242</v>
      </c>
    </row>
    <row r="23" spans="1:18" ht="75" x14ac:dyDescent="0.2">
      <c r="A23" s="114" t="s">
        <v>27</v>
      </c>
      <c r="B23" s="15" t="s">
        <v>84</v>
      </c>
      <c r="C23" s="37" t="s">
        <v>89</v>
      </c>
      <c r="D23" s="17">
        <v>5</v>
      </c>
      <c r="E23" s="45">
        <v>0</v>
      </c>
      <c r="F23" s="20">
        <f t="shared" si="0"/>
        <v>0</v>
      </c>
      <c r="G23" s="18" t="s">
        <v>97</v>
      </c>
      <c r="H23" s="68" t="s">
        <v>213</v>
      </c>
      <c r="I23" s="135" t="s">
        <v>161</v>
      </c>
      <c r="J23" s="36">
        <v>0</v>
      </c>
      <c r="K23" s="36">
        <v>560730000</v>
      </c>
      <c r="L23" s="36">
        <f>+K23+J23</f>
        <v>560730000</v>
      </c>
      <c r="M23" s="27">
        <v>0</v>
      </c>
      <c r="N23" s="43">
        <f t="shared" si="2"/>
        <v>0</v>
      </c>
      <c r="O23" s="24"/>
      <c r="P23" s="37" t="s">
        <v>41</v>
      </c>
      <c r="Q23" s="124" t="s">
        <v>243</v>
      </c>
      <c r="R23" s="124" t="s">
        <v>244</v>
      </c>
    </row>
    <row r="24" spans="1:18" ht="150.75" x14ac:dyDescent="0.2">
      <c r="A24" s="114" t="s">
        <v>27</v>
      </c>
      <c r="B24" s="15" t="s">
        <v>85</v>
      </c>
      <c r="C24" s="37" t="s">
        <v>92</v>
      </c>
      <c r="D24" s="17">
        <v>3140</v>
      </c>
      <c r="E24" s="45">
        <v>355</v>
      </c>
      <c r="F24" s="20">
        <f t="shared" si="0"/>
        <v>0.11305732484076433</v>
      </c>
      <c r="G24" s="18" t="s">
        <v>65</v>
      </c>
      <c r="H24" s="68" t="s">
        <v>215</v>
      </c>
      <c r="I24" s="68" t="s">
        <v>186</v>
      </c>
      <c r="J24" s="222" t="s">
        <v>34</v>
      </c>
      <c r="K24" s="223"/>
      <c r="L24" s="224"/>
      <c r="M24" s="220" t="s">
        <v>27</v>
      </c>
      <c r="N24" s="220"/>
      <c r="O24" s="24"/>
      <c r="P24" s="37" t="s">
        <v>41</v>
      </c>
      <c r="Q24" s="69" t="s">
        <v>216</v>
      </c>
      <c r="R24" s="124" t="s">
        <v>245</v>
      </c>
    </row>
    <row r="25" spans="1:18" ht="60" x14ac:dyDescent="0.2">
      <c r="A25" s="149">
        <v>819</v>
      </c>
      <c r="B25" s="15" t="s">
        <v>86</v>
      </c>
      <c r="C25" s="70" t="s">
        <v>38</v>
      </c>
      <c r="D25" s="18">
        <v>34</v>
      </c>
      <c r="E25" s="45">
        <v>0</v>
      </c>
      <c r="F25" s="20">
        <f t="shared" si="0"/>
        <v>0</v>
      </c>
      <c r="G25" s="18" t="s">
        <v>97</v>
      </c>
      <c r="H25" s="68" t="s">
        <v>204</v>
      </c>
      <c r="I25" s="135" t="s">
        <v>28</v>
      </c>
      <c r="J25" s="36">
        <v>0</v>
      </c>
      <c r="K25" s="36">
        <v>891000000</v>
      </c>
      <c r="L25" s="36">
        <f>+K25</f>
        <v>891000000</v>
      </c>
      <c r="M25" s="27">
        <v>0</v>
      </c>
      <c r="N25" s="43">
        <f t="shared" si="2"/>
        <v>0</v>
      </c>
      <c r="O25" s="24"/>
      <c r="P25" s="37" t="s">
        <v>41</v>
      </c>
      <c r="Q25" s="124" t="s">
        <v>217</v>
      </c>
      <c r="R25" s="124" t="s">
        <v>218</v>
      </c>
    </row>
    <row r="26" spans="1:18" ht="255" x14ac:dyDescent="0.2">
      <c r="A26" s="114">
        <v>786</v>
      </c>
      <c r="B26" s="14" t="s">
        <v>87</v>
      </c>
      <c r="C26" s="70" t="s">
        <v>93</v>
      </c>
      <c r="D26" s="89">
        <v>1</v>
      </c>
      <c r="E26" s="154">
        <v>0.2092</v>
      </c>
      <c r="F26" s="20">
        <f t="shared" si="0"/>
        <v>0.2092</v>
      </c>
      <c r="G26" s="91" t="s">
        <v>98</v>
      </c>
      <c r="H26" s="114" t="s">
        <v>27</v>
      </c>
      <c r="I26" s="45" t="s">
        <v>28</v>
      </c>
      <c r="J26" s="225" t="s">
        <v>99</v>
      </c>
      <c r="K26" s="226"/>
      <c r="L26" s="93">
        <v>640000000000</v>
      </c>
      <c r="M26" s="220" t="s">
        <v>27</v>
      </c>
      <c r="N26" s="220"/>
      <c r="O26" s="24"/>
      <c r="P26" s="37" t="s">
        <v>41</v>
      </c>
      <c r="Q26" s="69" t="s">
        <v>246</v>
      </c>
      <c r="R26" s="124" t="s">
        <v>247</v>
      </c>
    </row>
    <row r="27" spans="1:18" ht="135" x14ac:dyDescent="0.2">
      <c r="A27" s="21">
        <v>240</v>
      </c>
      <c r="B27" s="14" t="s">
        <v>88</v>
      </c>
      <c r="C27" s="70" t="s">
        <v>37</v>
      </c>
      <c r="D27" s="89" t="s">
        <v>37</v>
      </c>
      <c r="E27" s="70" t="s">
        <v>37</v>
      </c>
      <c r="F27" s="89" t="s">
        <v>37</v>
      </c>
      <c r="G27" s="91" t="s">
        <v>98</v>
      </c>
      <c r="H27" s="114" t="s">
        <v>27</v>
      </c>
      <c r="I27" s="45" t="s">
        <v>28</v>
      </c>
      <c r="J27" s="227" t="s">
        <v>37</v>
      </c>
      <c r="K27" s="228"/>
      <c r="L27" s="93" t="s">
        <v>37</v>
      </c>
      <c r="M27" s="220" t="s">
        <v>27</v>
      </c>
      <c r="N27" s="220"/>
      <c r="O27" s="24"/>
      <c r="P27" s="37" t="s">
        <v>41</v>
      </c>
      <c r="Q27" s="69" t="s">
        <v>248</v>
      </c>
      <c r="R27" s="124" t="s">
        <v>148</v>
      </c>
    </row>
    <row r="28" spans="1:18" ht="47.25" customHeight="1" x14ac:dyDescent="0.2">
      <c r="A28" s="213" t="s">
        <v>72</v>
      </c>
      <c r="B28" s="213"/>
      <c r="C28" s="213"/>
      <c r="D28" s="213"/>
      <c r="E28" s="213"/>
      <c r="F28" s="213"/>
      <c r="G28" s="214"/>
      <c r="H28" s="214"/>
      <c r="I28" s="214"/>
      <c r="J28" s="214"/>
      <c r="K28" s="214"/>
    </row>
  </sheetData>
  <mergeCells count="34">
    <mergeCell ref="M22:N22"/>
    <mergeCell ref="M24:N24"/>
    <mergeCell ref="M26:N26"/>
    <mergeCell ref="M27:N27"/>
    <mergeCell ref="A28:K28"/>
    <mergeCell ref="J22:L22"/>
    <mergeCell ref="J24:L24"/>
    <mergeCell ref="J26:K26"/>
    <mergeCell ref="J27:K27"/>
    <mergeCell ref="J9:L9"/>
    <mergeCell ref="M9:N9"/>
    <mergeCell ref="D4:R4"/>
    <mergeCell ref="A1:C3"/>
    <mergeCell ref="D1:P3"/>
    <mergeCell ref="Q1:R1"/>
    <mergeCell ref="Q2:R2"/>
    <mergeCell ref="Q3:R3"/>
    <mergeCell ref="A6:R6"/>
    <mergeCell ref="A7:A8"/>
    <mergeCell ref="B7:B8"/>
    <mergeCell ref="C7:C8"/>
    <mergeCell ref="D7:D8"/>
    <mergeCell ref="E7:E8"/>
    <mergeCell ref="F7:F8"/>
    <mergeCell ref="G7:G8"/>
    <mergeCell ref="H7:H8"/>
    <mergeCell ref="I7:I8"/>
    <mergeCell ref="R7:R8"/>
    <mergeCell ref="J7:L7"/>
    <mergeCell ref="M7:M8"/>
    <mergeCell ref="N7:N8"/>
    <mergeCell ref="O7:O8"/>
    <mergeCell ref="P7:P8"/>
    <mergeCell ref="Q7:Q8"/>
  </mergeCells>
  <printOptions horizontalCentered="1" verticalCentered="1"/>
  <pageMargins left="0.23622047244094491" right="0.23622047244094491" top="0.74803149606299213" bottom="0.74803149606299213" header="0.31496062992125984" footer="0.31496062992125984"/>
  <pageSetup scale="2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rgb="FF00B0F0"/>
    <pageSetUpPr fitToPage="1"/>
  </sheetPr>
  <dimension ref="A1:R15"/>
  <sheetViews>
    <sheetView topLeftCell="J12" zoomScale="61" zoomScaleNormal="61" zoomScalePageLayoutView="28" workbookViewId="0">
      <selection activeCell="Q14" sqref="Q14"/>
    </sheetView>
  </sheetViews>
  <sheetFormatPr baseColWidth="10" defaultColWidth="21" defaultRowHeight="15" x14ac:dyDescent="0.2"/>
  <cols>
    <col min="1" max="1" width="6" style="2" customWidth="1"/>
    <col min="2" max="2" width="43.85546875" style="2" customWidth="1"/>
    <col min="3" max="3" width="22" style="2" customWidth="1"/>
    <col min="4" max="4" width="13.28515625" style="2" customWidth="1"/>
    <col min="5" max="5" width="17.5703125" style="2" customWidth="1"/>
    <col min="6" max="6" width="18" style="2" customWidth="1"/>
    <col min="7" max="7" width="21" style="2"/>
    <col min="8" max="8" width="22" style="2" customWidth="1"/>
    <col min="9" max="9" width="25.5703125" style="2" customWidth="1"/>
    <col min="10" max="11" width="21" style="2"/>
    <col min="12" max="12" width="20.85546875" style="2" customWidth="1"/>
    <col min="13" max="13" width="21" style="2"/>
    <col min="14" max="14" width="14.28515625" style="2" bestFit="1" customWidth="1"/>
    <col min="15" max="15" width="10.85546875" style="2" customWidth="1"/>
    <col min="16" max="16" width="21" style="2"/>
    <col min="17" max="17" width="67.7109375" style="51" customWidth="1"/>
    <col min="18" max="18" width="57.5703125" style="51" customWidth="1"/>
    <col min="19" max="16384" width="21" style="2"/>
  </cols>
  <sheetData>
    <row r="1" spans="1:18" ht="21.75" customHeight="1" x14ac:dyDescent="0.2">
      <c r="A1" s="204"/>
      <c r="B1" s="205"/>
      <c r="C1" s="206"/>
      <c r="D1" s="173" t="s">
        <v>16</v>
      </c>
      <c r="E1" s="174"/>
      <c r="F1" s="174"/>
      <c r="G1" s="174"/>
      <c r="H1" s="174"/>
      <c r="I1" s="174"/>
      <c r="J1" s="174"/>
      <c r="K1" s="174"/>
      <c r="L1" s="174"/>
      <c r="M1" s="174"/>
      <c r="N1" s="174"/>
      <c r="O1" s="174"/>
      <c r="P1" s="175"/>
      <c r="Q1" s="179" t="s">
        <v>19</v>
      </c>
      <c r="R1" s="179"/>
    </row>
    <row r="2" spans="1:18" ht="21.75" customHeight="1" x14ac:dyDescent="0.2">
      <c r="A2" s="207"/>
      <c r="B2" s="208"/>
      <c r="C2" s="209"/>
      <c r="D2" s="173"/>
      <c r="E2" s="174"/>
      <c r="F2" s="174"/>
      <c r="G2" s="174"/>
      <c r="H2" s="174"/>
      <c r="I2" s="174"/>
      <c r="J2" s="174"/>
      <c r="K2" s="174"/>
      <c r="L2" s="174"/>
      <c r="M2" s="174"/>
      <c r="N2" s="174"/>
      <c r="O2" s="174"/>
      <c r="P2" s="175"/>
      <c r="Q2" s="179" t="s">
        <v>20</v>
      </c>
      <c r="R2" s="179"/>
    </row>
    <row r="3" spans="1:18" ht="21.75" customHeight="1" x14ac:dyDescent="0.2">
      <c r="A3" s="210"/>
      <c r="B3" s="211"/>
      <c r="C3" s="212"/>
      <c r="D3" s="173"/>
      <c r="E3" s="174"/>
      <c r="F3" s="174"/>
      <c r="G3" s="174"/>
      <c r="H3" s="174"/>
      <c r="I3" s="174"/>
      <c r="J3" s="174"/>
      <c r="K3" s="174"/>
      <c r="L3" s="174"/>
      <c r="M3" s="174"/>
      <c r="N3" s="174"/>
      <c r="O3" s="174"/>
      <c r="P3" s="175"/>
      <c r="Q3" s="179" t="s">
        <v>21</v>
      </c>
      <c r="R3" s="179"/>
    </row>
    <row r="4" spans="1:18" ht="22.15" customHeight="1" x14ac:dyDescent="0.2">
      <c r="A4" s="1"/>
      <c r="B4" s="1"/>
      <c r="C4" s="1"/>
      <c r="D4" s="176" t="s">
        <v>23</v>
      </c>
      <c r="E4" s="176"/>
      <c r="F4" s="176"/>
      <c r="G4" s="176"/>
      <c r="H4" s="176"/>
      <c r="I4" s="176"/>
      <c r="J4" s="176"/>
      <c r="K4" s="176"/>
      <c r="L4" s="176"/>
      <c r="M4" s="176"/>
      <c r="N4" s="176"/>
      <c r="O4" s="176"/>
      <c r="P4" s="176"/>
      <c r="Q4" s="176"/>
      <c r="R4" s="176"/>
    </row>
    <row r="5" spans="1:18" x14ac:dyDescent="0.2">
      <c r="A5" s="1"/>
      <c r="B5" s="1"/>
      <c r="C5" s="1"/>
      <c r="D5" s="1"/>
      <c r="E5" s="1"/>
      <c r="F5" s="1"/>
      <c r="G5" s="1"/>
      <c r="H5" s="1"/>
      <c r="I5" s="1"/>
      <c r="J5" s="1"/>
      <c r="K5" s="1"/>
      <c r="L5" s="1"/>
      <c r="M5" s="1"/>
    </row>
    <row r="6" spans="1:18" ht="21" customHeight="1" x14ac:dyDescent="0.2">
      <c r="A6" s="177" t="s">
        <v>42</v>
      </c>
      <c r="B6" s="221"/>
      <c r="C6" s="221"/>
      <c r="D6" s="221"/>
      <c r="E6" s="221"/>
      <c r="F6" s="221"/>
      <c r="G6" s="221"/>
      <c r="H6" s="221"/>
      <c r="I6" s="221"/>
      <c r="J6" s="221"/>
      <c r="K6" s="221"/>
      <c r="L6" s="221"/>
      <c r="M6" s="221"/>
      <c r="N6" s="221"/>
      <c r="O6" s="221"/>
      <c r="P6" s="221"/>
      <c r="Q6" s="221"/>
      <c r="R6" s="221"/>
    </row>
    <row r="7" spans="1:18" ht="28.9" customHeight="1" x14ac:dyDescent="0.2">
      <c r="A7" s="168" t="s">
        <v>0</v>
      </c>
      <c r="B7" s="168" t="s">
        <v>1</v>
      </c>
      <c r="C7" s="168" t="s">
        <v>2</v>
      </c>
      <c r="D7" s="168" t="s">
        <v>3</v>
      </c>
      <c r="E7" s="167" t="s">
        <v>4</v>
      </c>
      <c r="F7" s="167" t="s">
        <v>5</v>
      </c>
      <c r="G7" s="168" t="s">
        <v>22</v>
      </c>
      <c r="H7" s="167" t="s">
        <v>6</v>
      </c>
      <c r="I7" s="167" t="s">
        <v>188</v>
      </c>
      <c r="J7" s="169" t="s">
        <v>7</v>
      </c>
      <c r="K7" s="170"/>
      <c r="L7" s="171"/>
      <c r="M7" s="167" t="s">
        <v>8</v>
      </c>
      <c r="N7" s="167" t="s">
        <v>9</v>
      </c>
      <c r="O7" s="167" t="s">
        <v>10</v>
      </c>
      <c r="P7" s="168" t="s">
        <v>11</v>
      </c>
      <c r="Q7" s="167" t="s">
        <v>18</v>
      </c>
      <c r="R7" s="172" t="s">
        <v>17</v>
      </c>
    </row>
    <row r="8" spans="1:18" ht="23.45" customHeight="1" x14ac:dyDescent="0.2">
      <c r="A8" s="168"/>
      <c r="B8" s="168"/>
      <c r="C8" s="168"/>
      <c r="D8" s="168"/>
      <c r="E8" s="167"/>
      <c r="F8" s="167"/>
      <c r="G8" s="168"/>
      <c r="H8" s="167"/>
      <c r="I8" s="167"/>
      <c r="J8" s="3" t="s">
        <v>12</v>
      </c>
      <c r="K8" s="3" t="s">
        <v>13</v>
      </c>
      <c r="L8" s="3" t="s">
        <v>14</v>
      </c>
      <c r="M8" s="167"/>
      <c r="N8" s="167"/>
      <c r="O8" s="167"/>
      <c r="P8" s="168" t="s">
        <v>15</v>
      </c>
      <c r="Q8" s="167"/>
      <c r="R8" s="172"/>
    </row>
    <row r="9" spans="1:18" ht="168" x14ac:dyDescent="0.2">
      <c r="A9" s="35">
        <v>812</v>
      </c>
      <c r="B9" s="81" t="s">
        <v>100</v>
      </c>
      <c r="C9" s="70" t="s">
        <v>43</v>
      </c>
      <c r="D9" s="45">
        <v>315</v>
      </c>
      <c r="E9" s="45">
        <v>0</v>
      </c>
      <c r="F9" s="20">
        <f t="shared" ref="F9:F14" si="0">+E9/D9</f>
        <v>0</v>
      </c>
      <c r="G9" s="45" t="s">
        <v>109</v>
      </c>
      <c r="H9" s="26" t="s">
        <v>158</v>
      </c>
      <c r="I9" s="45" t="s">
        <v>161</v>
      </c>
      <c r="J9" s="101">
        <v>5500000000</v>
      </c>
      <c r="K9" s="101">
        <v>0</v>
      </c>
      <c r="L9" s="101">
        <v>5500000000</v>
      </c>
      <c r="M9" s="27">
        <v>0</v>
      </c>
      <c r="N9" s="43">
        <f>+M9/L9</f>
        <v>0</v>
      </c>
      <c r="O9" s="60"/>
      <c r="P9" s="70" t="s">
        <v>44</v>
      </c>
      <c r="Q9" s="69" t="s">
        <v>249</v>
      </c>
      <c r="R9" s="97" t="s">
        <v>219</v>
      </c>
    </row>
    <row r="10" spans="1:18" ht="237.75" customHeight="1" x14ac:dyDescent="0.2">
      <c r="A10" s="45">
        <v>770</v>
      </c>
      <c r="B10" s="98" t="s">
        <v>101</v>
      </c>
      <c r="C10" s="70" t="s">
        <v>43</v>
      </c>
      <c r="D10" s="70">
        <v>146</v>
      </c>
      <c r="E10" s="45">
        <v>0</v>
      </c>
      <c r="F10" s="20">
        <f t="shared" si="0"/>
        <v>0</v>
      </c>
      <c r="G10" s="45" t="s">
        <v>65</v>
      </c>
      <c r="H10" s="126" t="s">
        <v>149</v>
      </c>
      <c r="I10" s="45" t="s">
        <v>161</v>
      </c>
      <c r="J10" s="61">
        <v>0</v>
      </c>
      <c r="K10" s="67">
        <v>783000000</v>
      </c>
      <c r="L10" s="67">
        <v>783000000</v>
      </c>
      <c r="M10" s="27">
        <v>0</v>
      </c>
      <c r="N10" s="43">
        <f t="shared" ref="N10:N14" si="1">+M10/L10</f>
        <v>0</v>
      </c>
      <c r="O10" s="41">
        <v>1</v>
      </c>
      <c r="P10" s="70" t="s">
        <v>44</v>
      </c>
      <c r="Q10" s="69" t="s">
        <v>250</v>
      </c>
      <c r="R10" s="97" t="s">
        <v>220</v>
      </c>
    </row>
    <row r="11" spans="1:18" ht="174.75" customHeight="1" x14ac:dyDescent="0.2">
      <c r="A11" s="45">
        <v>813</v>
      </c>
      <c r="B11" s="98" t="s">
        <v>102</v>
      </c>
      <c r="C11" s="70" t="s">
        <v>43</v>
      </c>
      <c r="D11" s="45">
        <v>5</v>
      </c>
      <c r="E11" s="45">
        <v>0</v>
      </c>
      <c r="F11" s="20">
        <f t="shared" si="0"/>
        <v>0</v>
      </c>
      <c r="G11" s="45" t="s">
        <v>109</v>
      </c>
      <c r="H11" s="30" t="s">
        <v>171</v>
      </c>
      <c r="I11" s="45" t="s">
        <v>161</v>
      </c>
      <c r="J11" s="33">
        <v>0</v>
      </c>
      <c r="K11" s="36">
        <v>200000000</v>
      </c>
      <c r="L11" s="36">
        <v>200000000</v>
      </c>
      <c r="M11" s="27">
        <v>0</v>
      </c>
      <c r="N11" s="43">
        <f t="shared" si="1"/>
        <v>0</v>
      </c>
      <c r="O11" s="41"/>
      <c r="P11" s="70" t="s">
        <v>44</v>
      </c>
      <c r="Q11" s="69" t="s">
        <v>251</v>
      </c>
      <c r="R11" s="97" t="s">
        <v>221</v>
      </c>
    </row>
    <row r="12" spans="1:18" ht="107.25" customHeight="1" x14ac:dyDescent="0.2">
      <c r="A12" s="148">
        <v>815</v>
      </c>
      <c r="B12" s="81" t="s">
        <v>103</v>
      </c>
      <c r="C12" s="68" t="s">
        <v>106</v>
      </c>
      <c r="D12" s="99">
        <v>6</v>
      </c>
      <c r="E12" s="45">
        <v>0</v>
      </c>
      <c r="F12" s="20">
        <f t="shared" si="0"/>
        <v>0</v>
      </c>
      <c r="G12" s="45" t="s">
        <v>109</v>
      </c>
      <c r="H12" s="134" t="s">
        <v>178</v>
      </c>
      <c r="I12" s="45" t="s">
        <v>161</v>
      </c>
      <c r="J12" s="64">
        <v>200000000</v>
      </c>
      <c r="K12" s="64">
        <v>700000000</v>
      </c>
      <c r="L12" s="64">
        <v>900000000</v>
      </c>
      <c r="M12" s="27">
        <v>0</v>
      </c>
      <c r="N12" s="43">
        <f t="shared" si="1"/>
        <v>0</v>
      </c>
      <c r="O12" s="4"/>
      <c r="P12" s="70" t="s">
        <v>44</v>
      </c>
      <c r="Q12" s="69" t="s">
        <v>222</v>
      </c>
      <c r="R12" s="72" t="s">
        <v>252</v>
      </c>
    </row>
    <row r="13" spans="1:18" ht="117" customHeight="1" x14ac:dyDescent="0.2">
      <c r="A13" s="4"/>
      <c r="B13" s="81" t="s">
        <v>104</v>
      </c>
      <c r="C13" s="68" t="s">
        <v>107</v>
      </c>
      <c r="D13" s="100">
        <v>15</v>
      </c>
      <c r="E13" s="45">
        <v>0</v>
      </c>
      <c r="F13" s="20">
        <f t="shared" si="0"/>
        <v>0</v>
      </c>
      <c r="G13" s="45" t="s">
        <v>157</v>
      </c>
      <c r="H13" s="44" t="s">
        <v>273</v>
      </c>
      <c r="I13" s="45" t="s">
        <v>28</v>
      </c>
      <c r="J13" s="64">
        <v>600000000</v>
      </c>
      <c r="K13" s="64">
        <v>300000000</v>
      </c>
      <c r="L13" s="64">
        <v>900000000</v>
      </c>
      <c r="M13" s="27">
        <v>0</v>
      </c>
      <c r="N13" s="43">
        <f t="shared" si="1"/>
        <v>0</v>
      </c>
      <c r="O13" s="4"/>
      <c r="P13" s="70" t="s">
        <v>44</v>
      </c>
      <c r="Q13" s="69" t="s">
        <v>150</v>
      </c>
      <c r="R13" s="97" t="s">
        <v>272</v>
      </c>
    </row>
    <row r="14" spans="1:18" ht="210" x14ac:dyDescent="0.2">
      <c r="A14" s="45" t="s">
        <v>27</v>
      </c>
      <c r="B14" s="81" t="s">
        <v>105</v>
      </c>
      <c r="C14" s="68" t="s">
        <v>108</v>
      </c>
      <c r="D14" s="100">
        <v>4</v>
      </c>
      <c r="E14" s="45">
        <v>4</v>
      </c>
      <c r="F14" s="20">
        <f t="shared" si="0"/>
        <v>1</v>
      </c>
      <c r="G14" s="45" t="s">
        <v>62</v>
      </c>
      <c r="H14" s="45" t="s">
        <v>110</v>
      </c>
      <c r="I14" s="45" t="s">
        <v>187</v>
      </c>
      <c r="J14" s="64"/>
      <c r="K14" s="64">
        <v>80000000</v>
      </c>
      <c r="L14" s="64">
        <v>80000000</v>
      </c>
      <c r="M14" s="27">
        <f>+L14</f>
        <v>80000000</v>
      </c>
      <c r="N14" s="43">
        <f t="shared" si="1"/>
        <v>1</v>
      </c>
      <c r="O14" s="4"/>
      <c r="P14" s="70" t="s">
        <v>44</v>
      </c>
      <c r="Q14" s="69" t="s">
        <v>179</v>
      </c>
      <c r="R14" s="97" t="s">
        <v>180</v>
      </c>
    </row>
    <row r="15" spans="1:18" ht="32.25" customHeight="1" x14ac:dyDescent="0.2">
      <c r="A15" s="213" t="s">
        <v>72</v>
      </c>
      <c r="B15" s="213"/>
      <c r="C15" s="213"/>
      <c r="D15" s="213"/>
      <c r="E15" s="213"/>
      <c r="F15" s="213"/>
      <c r="G15" s="214"/>
      <c r="H15" s="214"/>
      <c r="I15" s="214"/>
      <c r="J15" s="214"/>
      <c r="K15" s="214"/>
    </row>
  </sheetData>
  <mergeCells count="24">
    <mergeCell ref="A15:K15"/>
    <mergeCell ref="A6:R6"/>
    <mergeCell ref="A7:A8"/>
    <mergeCell ref="B7:B8"/>
    <mergeCell ref="C7:C8"/>
    <mergeCell ref="D7:D8"/>
    <mergeCell ref="E7:E8"/>
    <mergeCell ref="F7:F8"/>
    <mergeCell ref="G7:G8"/>
    <mergeCell ref="H7:H8"/>
    <mergeCell ref="I7:I8"/>
    <mergeCell ref="R7:R8"/>
    <mergeCell ref="J7:L7"/>
    <mergeCell ref="M7:M8"/>
    <mergeCell ref="N7:N8"/>
    <mergeCell ref="O7:O8"/>
    <mergeCell ref="P7:P8"/>
    <mergeCell ref="Q7:Q8"/>
    <mergeCell ref="D4:R4"/>
    <mergeCell ref="A1:C3"/>
    <mergeCell ref="D1:P3"/>
    <mergeCell ref="Q1:R1"/>
    <mergeCell ref="Q2:R2"/>
    <mergeCell ref="Q3:R3"/>
  </mergeCells>
  <printOptions horizontalCentered="1" verticalCentered="1"/>
  <pageMargins left="0.25" right="0.25" top="0.75" bottom="0.75" header="0.3" footer="0.3"/>
  <pageSetup scale="3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rgb="FF00B0F0"/>
    <pageSetUpPr fitToPage="1"/>
  </sheetPr>
  <dimension ref="A1:R10"/>
  <sheetViews>
    <sheetView topLeftCell="A3" zoomScale="59" zoomScaleNormal="59" zoomScalePageLayoutView="41" workbookViewId="0">
      <selection activeCell="R10" sqref="R10"/>
    </sheetView>
  </sheetViews>
  <sheetFormatPr baseColWidth="10" defaultColWidth="21" defaultRowHeight="15" x14ac:dyDescent="0.2"/>
  <cols>
    <col min="1" max="1" width="6.140625" style="2" customWidth="1"/>
    <col min="2" max="2" width="21.28515625" style="2" customWidth="1"/>
    <col min="3" max="3" width="22" style="2" customWidth="1"/>
    <col min="4" max="4" width="13.28515625" style="2" customWidth="1"/>
    <col min="5" max="5" width="17.5703125" style="2" customWidth="1"/>
    <col min="6" max="6" width="18" style="2" customWidth="1"/>
    <col min="7" max="7" width="25.7109375" style="2" customWidth="1"/>
    <col min="8" max="8" width="22.5703125" style="2" customWidth="1"/>
    <col min="9" max="9" width="25.5703125" style="2" customWidth="1"/>
    <col min="10" max="11" width="21" style="2"/>
    <col min="12" max="12" width="24" style="2" customWidth="1"/>
    <col min="13" max="13" width="21" style="2"/>
    <col min="14" max="14" width="14.28515625" style="2" bestFit="1" customWidth="1"/>
    <col min="15" max="15" width="10.85546875" style="2" customWidth="1"/>
    <col min="16" max="16" width="23.5703125" style="2" customWidth="1"/>
    <col min="17" max="17" width="88.140625" style="51" customWidth="1"/>
    <col min="18" max="18" width="56.42578125" style="51" customWidth="1"/>
    <col min="19" max="16384" width="21" style="2"/>
  </cols>
  <sheetData>
    <row r="1" spans="1:18" ht="21.75" customHeight="1" x14ac:dyDescent="0.2">
      <c r="A1" s="204"/>
      <c r="B1" s="205"/>
      <c r="C1" s="206"/>
      <c r="D1" s="173" t="s">
        <v>16</v>
      </c>
      <c r="E1" s="174"/>
      <c r="F1" s="174"/>
      <c r="G1" s="174"/>
      <c r="H1" s="174"/>
      <c r="I1" s="174"/>
      <c r="J1" s="174"/>
      <c r="K1" s="174"/>
      <c r="L1" s="174"/>
      <c r="M1" s="174"/>
      <c r="N1" s="174"/>
      <c r="O1" s="174"/>
      <c r="P1" s="175"/>
      <c r="Q1" s="179" t="s">
        <v>19</v>
      </c>
      <c r="R1" s="179"/>
    </row>
    <row r="2" spans="1:18" ht="21.75" customHeight="1" x14ac:dyDescent="0.2">
      <c r="A2" s="207"/>
      <c r="B2" s="208"/>
      <c r="C2" s="209"/>
      <c r="D2" s="173"/>
      <c r="E2" s="174"/>
      <c r="F2" s="174"/>
      <c r="G2" s="174"/>
      <c r="H2" s="174"/>
      <c r="I2" s="174"/>
      <c r="J2" s="174"/>
      <c r="K2" s="174"/>
      <c r="L2" s="174"/>
      <c r="M2" s="174"/>
      <c r="N2" s="174"/>
      <c r="O2" s="174"/>
      <c r="P2" s="175"/>
      <c r="Q2" s="179" t="s">
        <v>20</v>
      </c>
      <c r="R2" s="179"/>
    </row>
    <row r="3" spans="1:18" ht="21.75" customHeight="1" x14ac:dyDescent="0.2">
      <c r="A3" s="210"/>
      <c r="B3" s="211"/>
      <c r="C3" s="212"/>
      <c r="D3" s="173"/>
      <c r="E3" s="174"/>
      <c r="F3" s="174"/>
      <c r="G3" s="174"/>
      <c r="H3" s="174"/>
      <c r="I3" s="174"/>
      <c r="J3" s="174"/>
      <c r="K3" s="174"/>
      <c r="L3" s="174"/>
      <c r="M3" s="174"/>
      <c r="N3" s="174"/>
      <c r="O3" s="174"/>
      <c r="P3" s="175"/>
      <c r="Q3" s="179" t="s">
        <v>21</v>
      </c>
      <c r="R3" s="179"/>
    </row>
    <row r="4" spans="1:18" ht="22.15" customHeight="1" x14ac:dyDescent="0.2">
      <c r="A4" s="1"/>
      <c r="B4" s="1"/>
      <c r="C4" s="1"/>
      <c r="D4" s="176" t="s">
        <v>59</v>
      </c>
      <c r="E4" s="176"/>
      <c r="F4" s="176"/>
      <c r="G4" s="176"/>
      <c r="H4" s="176"/>
      <c r="I4" s="176"/>
      <c r="J4" s="176"/>
      <c r="K4" s="176"/>
      <c r="L4" s="176"/>
      <c r="M4" s="176"/>
      <c r="N4" s="176"/>
      <c r="O4" s="176"/>
      <c r="P4" s="176"/>
      <c r="Q4" s="176"/>
      <c r="R4" s="176"/>
    </row>
    <row r="5" spans="1:18" x14ac:dyDescent="0.2">
      <c r="A5" s="1"/>
      <c r="B5" s="1"/>
      <c r="C5" s="1"/>
      <c r="D5" s="1"/>
      <c r="E5" s="1"/>
      <c r="F5" s="1"/>
      <c r="G5" s="1"/>
      <c r="H5" s="1"/>
      <c r="I5" s="1"/>
      <c r="J5" s="1"/>
      <c r="K5" s="1"/>
      <c r="L5" s="1"/>
      <c r="M5" s="1"/>
    </row>
    <row r="6" spans="1:18" ht="21" customHeight="1" x14ac:dyDescent="0.2">
      <c r="A6" s="177" t="s">
        <v>45</v>
      </c>
      <c r="B6" s="221"/>
      <c r="C6" s="221"/>
      <c r="D6" s="221"/>
      <c r="E6" s="221"/>
      <c r="F6" s="221"/>
      <c r="G6" s="221"/>
      <c r="H6" s="221"/>
      <c r="I6" s="221"/>
      <c r="J6" s="221"/>
      <c r="K6" s="221"/>
      <c r="L6" s="221"/>
      <c r="M6" s="221"/>
      <c r="N6" s="221"/>
      <c r="O6" s="221"/>
      <c r="P6" s="221"/>
      <c r="Q6" s="221"/>
      <c r="R6" s="221"/>
    </row>
    <row r="7" spans="1:18" ht="28.9" customHeight="1" x14ac:dyDescent="0.2">
      <c r="A7" s="168" t="s">
        <v>0</v>
      </c>
      <c r="B7" s="168" t="s">
        <v>1</v>
      </c>
      <c r="C7" s="168" t="s">
        <v>2</v>
      </c>
      <c r="D7" s="168" t="s">
        <v>3</v>
      </c>
      <c r="E7" s="167" t="s">
        <v>4</v>
      </c>
      <c r="F7" s="167" t="s">
        <v>5</v>
      </c>
      <c r="G7" s="168" t="s">
        <v>22</v>
      </c>
      <c r="H7" s="167" t="s">
        <v>6</v>
      </c>
      <c r="I7" s="167" t="s">
        <v>188</v>
      </c>
      <c r="J7" s="169" t="s">
        <v>7</v>
      </c>
      <c r="K7" s="170"/>
      <c r="L7" s="171"/>
      <c r="M7" s="167" t="s">
        <v>8</v>
      </c>
      <c r="N7" s="167" t="s">
        <v>9</v>
      </c>
      <c r="O7" s="167" t="s">
        <v>10</v>
      </c>
      <c r="P7" s="168" t="s">
        <v>11</v>
      </c>
      <c r="Q7" s="216" t="s">
        <v>18</v>
      </c>
      <c r="R7" s="215" t="s">
        <v>17</v>
      </c>
    </row>
    <row r="8" spans="1:18" ht="23.45" customHeight="1" x14ac:dyDescent="0.2">
      <c r="A8" s="168"/>
      <c r="B8" s="168"/>
      <c r="C8" s="168"/>
      <c r="D8" s="168"/>
      <c r="E8" s="167"/>
      <c r="F8" s="167"/>
      <c r="G8" s="168"/>
      <c r="H8" s="167"/>
      <c r="I8" s="167"/>
      <c r="J8" s="3" t="s">
        <v>12</v>
      </c>
      <c r="K8" s="3" t="s">
        <v>13</v>
      </c>
      <c r="L8" s="3" t="s">
        <v>14</v>
      </c>
      <c r="M8" s="167"/>
      <c r="N8" s="167"/>
      <c r="O8" s="167"/>
      <c r="P8" s="168" t="s">
        <v>15</v>
      </c>
      <c r="Q8" s="216"/>
      <c r="R8" s="215"/>
    </row>
    <row r="9" spans="1:18" s="21" customFormat="1" ht="408.75" customHeight="1" x14ac:dyDescent="0.25">
      <c r="A9" s="45">
        <v>806</v>
      </c>
      <c r="B9" s="80" t="s">
        <v>151</v>
      </c>
      <c r="C9" s="44" t="s">
        <v>111</v>
      </c>
      <c r="D9" s="45">
        <v>18</v>
      </c>
      <c r="E9" s="45">
        <v>0</v>
      </c>
      <c r="F9" s="20">
        <f>+E9/D9</f>
        <v>0</v>
      </c>
      <c r="G9" s="35" t="s">
        <v>65</v>
      </c>
      <c r="H9" s="126" t="s">
        <v>254</v>
      </c>
      <c r="I9" s="62" t="s">
        <v>253</v>
      </c>
      <c r="J9" s="33">
        <v>608000000</v>
      </c>
      <c r="K9" s="33">
        <v>0</v>
      </c>
      <c r="L9" s="34">
        <v>608000000</v>
      </c>
      <c r="M9" s="27">
        <v>0</v>
      </c>
      <c r="N9" s="43">
        <f>+M9/L9</f>
        <v>0</v>
      </c>
      <c r="O9" s="60"/>
      <c r="P9" s="74" t="s">
        <v>112</v>
      </c>
      <c r="Q9" s="69" t="s">
        <v>255</v>
      </c>
      <c r="R9" s="152" t="s">
        <v>256</v>
      </c>
    </row>
    <row r="10" spans="1:18" ht="30" customHeight="1" x14ac:dyDescent="0.2">
      <c r="A10" s="213" t="s">
        <v>72</v>
      </c>
      <c r="B10" s="213"/>
      <c r="C10" s="213"/>
      <c r="D10" s="213"/>
      <c r="E10" s="213"/>
      <c r="F10" s="213"/>
      <c r="G10" s="214"/>
      <c r="H10" s="214"/>
      <c r="I10" s="214"/>
      <c r="J10" s="214"/>
      <c r="K10" s="214"/>
    </row>
  </sheetData>
  <mergeCells count="24">
    <mergeCell ref="A10:K10"/>
    <mergeCell ref="D4:R4"/>
    <mergeCell ref="A1:C3"/>
    <mergeCell ref="D1:P3"/>
    <mergeCell ref="Q1:R1"/>
    <mergeCell ref="Q2:R2"/>
    <mergeCell ref="Q3:R3"/>
    <mergeCell ref="A6:R6"/>
    <mergeCell ref="A7:A8"/>
    <mergeCell ref="B7:B8"/>
    <mergeCell ref="C7:C8"/>
    <mergeCell ref="D7:D8"/>
    <mergeCell ref="E7:E8"/>
    <mergeCell ref="F7:F8"/>
    <mergeCell ref="G7:G8"/>
    <mergeCell ref="H7:H8"/>
    <mergeCell ref="I7:I8"/>
    <mergeCell ref="R7:R8"/>
    <mergeCell ref="J7:L7"/>
    <mergeCell ref="M7:M8"/>
    <mergeCell ref="N7:N8"/>
    <mergeCell ref="O7:O8"/>
    <mergeCell ref="P7:P8"/>
    <mergeCell ref="Q7:Q8"/>
  </mergeCells>
  <printOptions horizontalCentered="1" verticalCentered="1"/>
  <pageMargins left="0.70866141732283472" right="0.70866141732283472" top="0.74803149606299213" bottom="0.74803149606299213" header="0.31496062992125984" footer="0.31496062992125984"/>
  <pageSetup scale="2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A1:R1048576"/>
  <sheetViews>
    <sheetView topLeftCell="C9" zoomScale="60" zoomScaleNormal="60" zoomScalePageLayoutView="40" workbookViewId="0">
      <selection activeCell="P9" sqref="P9"/>
    </sheetView>
  </sheetViews>
  <sheetFormatPr baseColWidth="10" defaultColWidth="21" defaultRowHeight="15" x14ac:dyDescent="0.2"/>
  <cols>
    <col min="1" max="1" width="6.140625" style="2" customWidth="1"/>
    <col min="2" max="2" width="44" style="2" customWidth="1"/>
    <col min="3" max="3" width="22" style="2" customWidth="1"/>
    <col min="4" max="4" width="13.28515625" style="2" customWidth="1"/>
    <col min="5" max="5" width="17.5703125" style="2" customWidth="1"/>
    <col min="6" max="6" width="18" style="2" customWidth="1"/>
    <col min="7" max="7" width="25.7109375" style="2" customWidth="1"/>
    <col min="8" max="8" width="22.5703125" style="2" customWidth="1"/>
    <col min="9" max="9" width="25.5703125" style="2" customWidth="1"/>
    <col min="10" max="11" width="21" style="2"/>
    <col min="12" max="12" width="24" style="2" customWidth="1"/>
    <col min="13" max="13" width="21" style="2"/>
    <col min="14" max="14" width="14.28515625" style="2" bestFit="1" customWidth="1"/>
    <col min="15" max="15" width="10.85546875" style="2" customWidth="1"/>
    <col min="16" max="16" width="23.5703125" style="2" customWidth="1"/>
    <col min="17" max="17" width="53.85546875" style="51" customWidth="1"/>
    <col min="18" max="18" width="56.42578125" style="51" customWidth="1"/>
    <col min="19" max="16384" width="21" style="2"/>
  </cols>
  <sheetData>
    <row r="1" spans="1:18" ht="21.75" customHeight="1" x14ac:dyDescent="0.2">
      <c r="A1" s="204"/>
      <c r="B1" s="205"/>
      <c r="C1" s="206"/>
      <c r="D1" s="173" t="s">
        <v>16</v>
      </c>
      <c r="E1" s="174"/>
      <c r="F1" s="174"/>
      <c r="G1" s="174"/>
      <c r="H1" s="174"/>
      <c r="I1" s="174"/>
      <c r="J1" s="174"/>
      <c r="K1" s="174"/>
      <c r="L1" s="174"/>
      <c r="M1" s="174"/>
      <c r="N1" s="174"/>
      <c r="O1" s="174"/>
      <c r="P1" s="175"/>
      <c r="Q1" s="179" t="s">
        <v>19</v>
      </c>
      <c r="R1" s="179"/>
    </row>
    <row r="2" spans="1:18" ht="21.75" customHeight="1" x14ac:dyDescent="0.2">
      <c r="A2" s="207"/>
      <c r="B2" s="208"/>
      <c r="C2" s="209"/>
      <c r="D2" s="173"/>
      <c r="E2" s="174"/>
      <c r="F2" s="174"/>
      <c r="G2" s="174"/>
      <c r="H2" s="174"/>
      <c r="I2" s="174"/>
      <c r="J2" s="174"/>
      <c r="K2" s="174"/>
      <c r="L2" s="174"/>
      <c r="M2" s="174"/>
      <c r="N2" s="174"/>
      <c r="O2" s="174"/>
      <c r="P2" s="175"/>
      <c r="Q2" s="179" t="s">
        <v>20</v>
      </c>
      <c r="R2" s="179"/>
    </row>
    <row r="3" spans="1:18" ht="21.75" customHeight="1" x14ac:dyDescent="0.2">
      <c r="A3" s="210"/>
      <c r="B3" s="211"/>
      <c r="C3" s="212"/>
      <c r="D3" s="173"/>
      <c r="E3" s="174"/>
      <c r="F3" s="174"/>
      <c r="G3" s="174"/>
      <c r="H3" s="174"/>
      <c r="I3" s="174"/>
      <c r="J3" s="174"/>
      <c r="K3" s="174"/>
      <c r="L3" s="174"/>
      <c r="M3" s="174"/>
      <c r="N3" s="174"/>
      <c r="O3" s="174"/>
      <c r="P3" s="175"/>
      <c r="Q3" s="179" t="s">
        <v>21</v>
      </c>
      <c r="R3" s="179"/>
    </row>
    <row r="4" spans="1:18" ht="22.15" customHeight="1" x14ac:dyDescent="0.2">
      <c r="A4" s="1"/>
      <c r="B4" s="1"/>
      <c r="C4" s="1"/>
      <c r="D4" s="176" t="s">
        <v>59</v>
      </c>
      <c r="E4" s="176"/>
      <c r="F4" s="176"/>
      <c r="G4" s="176"/>
      <c r="H4" s="176"/>
      <c r="I4" s="176"/>
      <c r="J4" s="176"/>
      <c r="K4" s="176"/>
      <c r="L4" s="176"/>
      <c r="M4" s="176"/>
      <c r="N4" s="176"/>
      <c r="O4" s="176"/>
      <c r="P4" s="176"/>
      <c r="Q4" s="176"/>
      <c r="R4" s="176"/>
    </row>
    <row r="5" spans="1:18" x14ac:dyDescent="0.2">
      <c r="A5" s="1"/>
      <c r="B5" s="1"/>
      <c r="C5" s="1"/>
      <c r="D5" s="1"/>
      <c r="E5" s="1"/>
      <c r="F5" s="1"/>
      <c r="G5" s="1"/>
      <c r="H5" s="1"/>
      <c r="I5" s="1"/>
      <c r="J5" s="1"/>
      <c r="K5" s="1"/>
      <c r="L5" s="1"/>
      <c r="M5" s="1"/>
    </row>
    <row r="6" spans="1:18" ht="21" customHeight="1" x14ac:dyDescent="0.2">
      <c r="A6" s="177" t="s">
        <v>52</v>
      </c>
      <c r="B6" s="221"/>
      <c r="C6" s="221"/>
      <c r="D6" s="221"/>
      <c r="E6" s="221"/>
      <c r="F6" s="221"/>
      <c r="G6" s="221"/>
      <c r="H6" s="221"/>
      <c r="I6" s="221"/>
      <c r="J6" s="221"/>
      <c r="K6" s="221"/>
      <c r="L6" s="221"/>
      <c r="M6" s="221"/>
      <c r="N6" s="221"/>
      <c r="O6" s="221"/>
      <c r="P6" s="221"/>
      <c r="Q6" s="221"/>
      <c r="R6" s="221"/>
    </row>
    <row r="7" spans="1:18" ht="28.9" customHeight="1" x14ac:dyDescent="0.2">
      <c r="A7" s="168" t="s">
        <v>0</v>
      </c>
      <c r="B7" s="168" t="s">
        <v>1</v>
      </c>
      <c r="C7" s="168" t="s">
        <v>2</v>
      </c>
      <c r="D7" s="168" t="s">
        <v>3</v>
      </c>
      <c r="E7" s="167" t="s">
        <v>4</v>
      </c>
      <c r="F7" s="167" t="s">
        <v>5</v>
      </c>
      <c r="G7" s="168" t="s">
        <v>22</v>
      </c>
      <c r="H7" s="167" t="s">
        <v>6</v>
      </c>
      <c r="I7" s="167" t="s">
        <v>188</v>
      </c>
      <c r="J7" s="169" t="s">
        <v>7</v>
      </c>
      <c r="K7" s="170"/>
      <c r="L7" s="171"/>
      <c r="M7" s="167" t="s">
        <v>8</v>
      </c>
      <c r="N7" s="167" t="s">
        <v>9</v>
      </c>
      <c r="O7" s="167" t="s">
        <v>10</v>
      </c>
      <c r="P7" s="168" t="s">
        <v>11</v>
      </c>
      <c r="Q7" s="216" t="s">
        <v>18</v>
      </c>
      <c r="R7" s="215" t="s">
        <v>17</v>
      </c>
    </row>
    <row r="8" spans="1:18" ht="23.45" customHeight="1" x14ac:dyDescent="0.2">
      <c r="A8" s="168"/>
      <c r="B8" s="168"/>
      <c r="C8" s="168"/>
      <c r="D8" s="168"/>
      <c r="E8" s="167"/>
      <c r="F8" s="167"/>
      <c r="G8" s="168"/>
      <c r="H8" s="167"/>
      <c r="I8" s="167"/>
      <c r="J8" s="3" t="s">
        <v>12</v>
      </c>
      <c r="K8" s="3" t="s">
        <v>13</v>
      </c>
      <c r="L8" s="3" t="s">
        <v>14</v>
      </c>
      <c r="M8" s="167"/>
      <c r="N8" s="167"/>
      <c r="O8" s="167"/>
      <c r="P8" s="168" t="s">
        <v>15</v>
      </c>
      <c r="Q8" s="216"/>
      <c r="R8" s="215"/>
    </row>
    <row r="9" spans="1:18" s="21" customFormat="1" ht="287.25" customHeight="1" x14ac:dyDescent="0.25">
      <c r="A9" s="45">
        <v>802</v>
      </c>
      <c r="B9" s="102" t="s">
        <v>113</v>
      </c>
      <c r="C9" s="37" t="s">
        <v>31</v>
      </c>
      <c r="D9" s="45">
        <v>19</v>
      </c>
      <c r="E9" s="45">
        <v>0</v>
      </c>
      <c r="F9" s="20">
        <f>+E9/D9</f>
        <v>0</v>
      </c>
      <c r="G9" s="35" t="s">
        <v>64</v>
      </c>
      <c r="H9" s="78" t="s">
        <v>152</v>
      </c>
      <c r="I9" s="45" t="s">
        <v>161</v>
      </c>
      <c r="J9" s="33">
        <v>0</v>
      </c>
      <c r="K9" s="57">
        <v>6650000000</v>
      </c>
      <c r="L9" s="58">
        <v>6650000000</v>
      </c>
      <c r="M9" s="45">
        <v>0</v>
      </c>
      <c r="N9" s="34">
        <f>+M9/L9</f>
        <v>0</v>
      </c>
      <c r="O9" s="41">
        <v>1</v>
      </c>
      <c r="P9" s="56" t="s">
        <v>53</v>
      </c>
      <c r="Q9" s="69" t="s">
        <v>257</v>
      </c>
      <c r="R9" s="55" t="s">
        <v>260</v>
      </c>
    </row>
    <row r="10" spans="1:18" s="21" customFormat="1" ht="299.25" customHeight="1" x14ac:dyDescent="0.25">
      <c r="A10" s="45">
        <v>803</v>
      </c>
      <c r="B10" s="79" t="s">
        <v>114</v>
      </c>
      <c r="C10" s="37" t="s">
        <v>31</v>
      </c>
      <c r="D10" s="45">
        <v>13</v>
      </c>
      <c r="E10" s="45">
        <v>0</v>
      </c>
      <c r="F10" s="20">
        <f>+E10/D10</f>
        <v>0</v>
      </c>
      <c r="G10" s="35" t="s">
        <v>64</v>
      </c>
      <c r="H10" s="78" t="s">
        <v>152</v>
      </c>
      <c r="I10" s="45" t="s">
        <v>161</v>
      </c>
      <c r="J10" s="33">
        <v>0</v>
      </c>
      <c r="K10" s="57">
        <v>3900000000</v>
      </c>
      <c r="L10" s="58">
        <v>3900000000</v>
      </c>
      <c r="M10" s="45">
        <v>0</v>
      </c>
      <c r="N10" s="34">
        <f>+M10/L10</f>
        <v>0</v>
      </c>
      <c r="O10" s="41">
        <v>1</v>
      </c>
      <c r="P10" s="56" t="s">
        <v>53</v>
      </c>
      <c r="Q10" s="69" t="s">
        <v>258</v>
      </c>
      <c r="R10" s="116" t="s">
        <v>259</v>
      </c>
    </row>
    <row r="1048576" spans="6:6" x14ac:dyDescent="0.2">
      <c r="F1048576" s="20"/>
    </row>
  </sheetData>
  <mergeCells count="23">
    <mergeCell ref="I7:I8"/>
    <mergeCell ref="R7:R8"/>
    <mergeCell ref="J7:L7"/>
    <mergeCell ref="M7:M8"/>
    <mergeCell ref="N7:N8"/>
    <mergeCell ref="O7:O8"/>
    <mergeCell ref="P7:P8"/>
    <mergeCell ref="Q7:Q8"/>
    <mergeCell ref="D4:R4"/>
    <mergeCell ref="A1:C3"/>
    <mergeCell ref="D1:P3"/>
    <mergeCell ref="Q1:R1"/>
    <mergeCell ref="Q2:R2"/>
    <mergeCell ref="Q3:R3"/>
    <mergeCell ref="A6:R6"/>
    <mergeCell ref="A7:A8"/>
    <mergeCell ref="B7:B8"/>
    <mergeCell ref="C7:C8"/>
    <mergeCell ref="D7:D8"/>
    <mergeCell ref="E7:E8"/>
    <mergeCell ref="F7:F8"/>
    <mergeCell ref="G7:G8"/>
    <mergeCell ref="H7:H8"/>
  </mergeCells>
  <printOptions horizontalCentered="1" verticalCentered="1"/>
  <pageMargins left="0.70866141732283472" right="0.70866141732283472" top="0.74803149606299213" bottom="0.74803149606299213" header="0.31496062992125984" footer="0.31496062992125984"/>
  <pageSetup scale="2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R10"/>
  <sheetViews>
    <sheetView zoomScale="59" zoomScaleNormal="59" zoomScalePageLayoutView="41" workbookViewId="0">
      <selection activeCell="R10" sqref="R10"/>
    </sheetView>
  </sheetViews>
  <sheetFormatPr baseColWidth="10" defaultColWidth="21" defaultRowHeight="15" x14ac:dyDescent="0.2"/>
  <cols>
    <col min="1" max="1" width="6.140625" style="2" customWidth="1"/>
    <col min="2" max="2" width="21.28515625" style="2" customWidth="1"/>
    <col min="3" max="3" width="22" style="2" customWidth="1"/>
    <col min="4" max="4" width="13.28515625" style="2" customWidth="1"/>
    <col min="5" max="5" width="17.5703125" style="2" customWidth="1"/>
    <col min="6" max="6" width="18" style="2" customWidth="1"/>
    <col min="7" max="7" width="25.7109375" style="2" customWidth="1"/>
    <col min="8" max="8" width="22.5703125" style="2" customWidth="1"/>
    <col min="9" max="9" width="25.5703125" style="2" customWidth="1"/>
    <col min="10" max="11" width="21" style="2"/>
    <col min="12" max="12" width="24" style="2" customWidth="1"/>
    <col min="13" max="13" width="21" style="2"/>
    <col min="14" max="14" width="14.28515625" style="2" bestFit="1" customWidth="1"/>
    <col min="15" max="15" width="10.85546875" style="2" customWidth="1"/>
    <col min="16" max="16" width="23.5703125" style="2" customWidth="1"/>
    <col min="17" max="17" width="88.140625" style="51" customWidth="1"/>
    <col min="18" max="18" width="56.42578125" style="51" customWidth="1"/>
    <col min="19" max="16384" width="21" style="2"/>
  </cols>
  <sheetData>
    <row r="1" spans="1:18" ht="21.75" customHeight="1" x14ac:dyDescent="0.2">
      <c r="A1" s="204"/>
      <c r="B1" s="205"/>
      <c r="C1" s="206"/>
      <c r="D1" s="173" t="s">
        <v>16</v>
      </c>
      <c r="E1" s="174"/>
      <c r="F1" s="174"/>
      <c r="G1" s="174"/>
      <c r="H1" s="174"/>
      <c r="I1" s="174"/>
      <c r="J1" s="174"/>
      <c r="K1" s="174"/>
      <c r="L1" s="174"/>
      <c r="M1" s="174"/>
      <c r="N1" s="174"/>
      <c r="O1" s="174"/>
      <c r="P1" s="175"/>
      <c r="Q1" s="179" t="s">
        <v>19</v>
      </c>
      <c r="R1" s="179"/>
    </row>
    <row r="2" spans="1:18" ht="21.75" customHeight="1" x14ac:dyDescent="0.2">
      <c r="A2" s="207"/>
      <c r="B2" s="208"/>
      <c r="C2" s="209"/>
      <c r="D2" s="173"/>
      <c r="E2" s="174"/>
      <c r="F2" s="174"/>
      <c r="G2" s="174"/>
      <c r="H2" s="174"/>
      <c r="I2" s="174"/>
      <c r="J2" s="174"/>
      <c r="K2" s="174"/>
      <c r="L2" s="174"/>
      <c r="M2" s="174"/>
      <c r="N2" s="174"/>
      <c r="O2" s="174"/>
      <c r="P2" s="175"/>
      <c r="Q2" s="179" t="s">
        <v>20</v>
      </c>
      <c r="R2" s="179"/>
    </row>
    <row r="3" spans="1:18" ht="21.75" customHeight="1" x14ac:dyDescent="0.2">
      <c r="A3" s="210"/>
      <c r="B3" s="211"/>
      <c r="C3" s="212"/>
      <c r="D3" s="173"/>
      <c r="E3" s="174"/>
      <c r="F3" s="174"/>
      <c r="G3" s="174"/>
      <c r="H3" s="174"/>
      <c r="I3" s="174"/>
      <c r="J3" s="174"/>
      <c r="K3" s="174"/>
      <c r="L3" s="174"/>
      <c r="M3" s="174"/>
      <c r="N3" s="174"/>
      <c r="O3" s="174"/>
      <c r="P3" s="175"/>
      <c r="Q3" s="179" t="s">
        <v>21</v>
      </c>
      <c r="R3" s="179"/>
    </row>
    <row r="4" spans="1:18" ht="22.15" customHeight="1" x14ac:dyDescent="0.2">
      <c r="A4" s="1"/>
      <c r="B4" s="1"/>
      <c r="C4" s="1"/>
      <c r="D4" s="176" t="s">
        <v>59</v>
      </c>
      <c r="E4" s="176"/>
      <c r="F4" s="176"/>
      <c r="G4" s="176"/>
      <c r="H4" s="176"/>
      <c r="I4" s="176"/>
      <c r="J4" s="176"/>
      <c r="K4" s="176"/>
      <c r="L4" s="176"/>
      <c r="M4" s="176"/>
      <c r="N4" s="176"/>
      <c r="O4" s="176"/>
      <c r="P4" s="176"/>
      <c r="Q4" s="176"/>
      <c r="R4" s="176"/>
    </row>
    <row r="5" spans="1:18" x14ac:dyDescent="0.2">
      <c r="A5" s="1"/>
      <c r="B5" s="1"/>
      <c r="C5" s="1"/>
      <c r="D5" s="1"/>
      <c r="E5" s="1"/>
      <c r="F5" s="1"/>
      <c r="G5" s="1"/>
      <c r="H5" s="1"/>
      <c r="I5" s="1"/>
      <c r="J5" s="1"/>
      <c r="K5" s="1"/>
      <c r="L5" s="1"/>
      <c r="M5" s="1"/>
    </row>
    <row r="6" spans="1:18" ht="21" customHeight="1" x14ac:dyDescent="0.2">
      <c r="A6" s="229" t="s">
        <v>115</v>
      </c>
      <c r="B6" s="221"/>
      <c r="C6" s="221"/>
      <c r="D6" s="221"/>
      <c r="E6" s="221"/>
      <c r="F6" s="221"/>
      <c r="G6" s="221"/>
      <c r="H6" s="221"/>
      <c r="I6" s="221"/>
      <c r="J6" s="221"/>
      <c r="K6" s="221"/>
      <c r="L6" s="221"/>
      <c r="M6" s="221"/>
      <c r="N6" s="221"/>
      <c r="O6" s="221"/>
      <c r="P6" s="221"/>
      <c r="Q6" s="221"/>
      <c r="R6" s="221"/>
    </row>
    <row r="7" spans="1:18" ht="28.9" customHeight="1" x14ac:dyDescent="0.2">
      <c r="A7" s="168" t="s">
        <v>0</v>
      </c>
      <c r="B7" s="168" t="s">
        <v>1</v>
      </c>
      <c r="C7" s="168" t="s">
        <v>2</v>
      </c>
      <c r="D7" s="168" t="s">
        <v>3</v>
      </c>
      <c r="E7" s="167" t="s">
        <v>4</v>
      </c>
      <c r="F7" s="167" t="s">
        <v>5</v>
      </c>
      <c r="G7" s="168" t="s">
        <v>22</v>
      </c>
      <c r="H7" s="167" t="s">
        <v>6</v>
      </c>
      <c r="I7" s="167" t="s">
        <v>188</v>
      </c>
      <c r="J7" s="169" t="s">
        <v>7</v>
      </c>
      <c r="K7" s="170"/>
      <c r="L7" s="171"/>
      <c r="M7" s="167" t="s">
        <v>8</v>
      </c>
      <c r="N7" s="167" t="s">
        <v>9</v>
      </c>
      <c r="O7" s="167" t="s">
        <v>10</v>
      </c>
      <c r="P7" s="168" t="s">
        <v>11</v>
      </c>
      <c r="Q7" s="216" t="s">
        <v>18</v>
      </c>
      <c r="R7" s="215" t="s">
        <v>17</v>
      </c>
    </row>
    <row r="8" spans="1:18" ht="23.45" customHeight="1" x14ac:dyDescent="0.2">
      <c r="A8" s="168"/>
      <c r="B8" s="168"/>
      <c r="C8" s="168"/>
      <c r="D8" s="168"/>
      <c r="E8" s="167"/>
      <c r="F8" s="167"/>
      <c r="G8" s="168"/>
      <c r="H8" s="167"/>
      <c r="I8" s="167"/>
      <c r="J8" s="3" t="s">
        <v>12</v>
      </c>
      <c r="K8" s="3" t="s">
        <v>13</v>
      </c>
      <c r="L8" s="3" t="s">
        <v>14</v>
      </c>
      <c r="M8" s="167"/>
      <c r="N8" s="167"/>
      <c r="O8" s="167"/>
      <c r="P8" s="168" t="s">
        <v>15</v>
      </c>
      <c r="Q8" s="216"/>
      <c r="R8" s="215"/>
    </row>
    <row r="9" spans="1:18" s="21" customFormat="1" ht="133.5" customHeight="1" x14ac:dyDescent="0.25">
      <c r="A9" s="45"/>
      <c r="B9" s="80" t="s">
        <v>116</v>
      </c>
      <c r="C9" s="70" t="s">
        <v>117</v>
      </c>
      <c r="D9" s="18">
        <v>3</v>
      </c>
      <c r="E9" s="45">
        <v>0</v>
      </c>
      <c r="F9" s="20">
        <f>+E9/D9</f>
        <v>0</v>
      </c>
      <c r="G9" s="103" t="s">
        <v>96</v>
      </c>
      <c r="H9" s="26"/>
      <c r="I9" s="68" t="s">
        <v>66</v>
      </c>
      <c r="J9" s="33">
        <v>6649700000</v>
      </c>
      <c r="K9" s="33">
        <v>0</v>
      </c>
      <c r="L9" s="34">
        <v>6649700000</v>
      </c>
      <c r="M9" s="27">
        <v>0</v>
      </c>
      <c r="N9" s="43">
        <f>+M9/L9</f>
        <v>0</v>
      </c>
      <c r="O9" s="60"/>
      <c r="P9" s="104" t="s">
        <v>118</v>
      </c>
      <c r="Q9" s="69" t="s">
        <v>159</v>
      </c>
      <c r="R9" s="69" t="s">
        <v>261</v>
      </c>
    </row>
    <row r="10" spans="1:18" ht="30" customHeight="1" x14ac:dyDescent="0.2">
      <c r="A10" s="213" t="s">
        <v>72</v>
      </c>
      <c r="B10" s="213"/>
      <c r="C10" s="213"/>
      <c r="D10" s="213"/>
      <c r="E10" s="213"/>
      <c r="F10" s="213"/>
      <c r="G10" s="214"/>
      <c r="H10" s="214"/>
      <c r="I10" s="214"/>
      <c r="J10" s="214"/>
      <c r="K10" s="214"/>
    </row>
  </sheetData>
  <mergeCells count="24">
    <mergeCell ref="A10:K10"/>
    <mergeCell ref="J7:L7"/>
    <mergeCell ref="M7:M8"/>
    <mergeCell ref="N7:N8"/>
    <mergeCell ref="O7:O8"/>
    <mergeCell ref="A6:R6"/>
    <mergeCell ref="A7:A8"/>
    <mergeCell ref="B7:B8"/>
    <mergeCell ref="C7:C8"/>
    <mergeCell ref="D7:D8"/>
    <mergeCell ref="E7:E8"/>
    <mergeCell ref="F7:F8"/>
    <mergeCell ref="G7:G8"/>
    <mergeCell ref="H7:H8"/>
    <mergeCell ref="I7:I8"/>
    <mergeCell ref="R7:R8"/>
    <mergeCell ref="P7:P8"/>
    <mergeCell ref="Q7:Q8"/>
    <mergeCell ref="D4:R4"/>
    <mergeCell ref="A1:C3"/>
    <mergeCell ref="D1:P3"/>
    <mergeCell ref="Q1:R1"/>
    <mergeCell ref="Q2:R2"/>
    <mergeCell ref="Q3:R3"/>
  </mergeCells>
  <printOptions horizontalCentered="1" verticalCentered="1"/>
  <pageMargins left="0.70866141732283472" right="0.70866141732283472" top="0.74803149606299213" bottom="0.74803149606299213" header="0.31496062992125984" footer="0.31496062992125984"/>
  <pageSetup scale="2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tabColor rgb="FF00B0F0"/>
    <pageSetUpPr fitToPage="1"/>
  </sheetPr>
  <dimension ref="A1:R26"/>
  <sheetViews>
    <sheetView zoomScale="70" zoomScaleNormal="70" zoomScalePageLayoutView="30" workbookViewId="0">
      <selection activeCell="B9" sqref="B9"/>
    </sheetView>
  </sheetViews>
  <sheetFormatPr baseColWidth="10" defaultColWidth="21" defaultRowHeight="15" x14ac:dyDescent="0.2"/>
  <cols>
    <col min="1" max="1" width="9.7109375" style="2" customWidth="1"/>
    <col min="2" max="2" width="61.140625" style="2" customWidth="1"/>
    <col min="3" max="3" width="25.7109375" style="2" customWidth="1"/>
    <col min="4" max="4" width="13.28515625" style="2" customWidth="1"/>
    <col min="5" max="5" width="25.28515625" style="2" customWidth="1"/>
    <col min="6" max="6" width="27.28515625" style="2" customWidth="1"/>
    <col min="7" max="7" width="27.7109375" style="2" bestFit="1" customWidth="1"/>
    <col min="8" max="8" width="22.28515625" style="2" bestFit="1" customWidth="1"/>
    <col min="9" max="9" width="25.5703125" style="2" customWidth="1"/>
    <col min="10" max="10" width="21" style="2"/>
    <col min="11" max="11" width="27" style="2" customWidth="1"/>
    <col min="12" max="12" width="24" style="2" customWidth="1"/>
    <col min="13" max="13" width="26" style="2" customWidth="1"/>
    <col min="14" max="14" width="18.7109375" style="110" bestFit="1" customWidth="1"/>
    <col min="15" max="15" width="10.85546875" style="21" customWidth="1"/>
    <col min="16" max="16" width="25.28515625" style="2" customWidth="1"/>
    <col min="17" max="17" width="89.5703125" style="51" customWidth="1"/>
    <col min="18" max="18" width="87.28515625" style="51" customWidth="1"/>
    <col min="19" max="16384" width="21" style="2"/>
  </cols>
  <sheetData>
    <row r="1" spans="1:18" ht="21.75" customHeight="1" x14ac:dyDescent="0.2">
      <c r="A1" s="204"/>
      <c r="B1" s="205"/>
      <c r="C1" s="206"/>
      <c r="D1" s="173" t="s">
        <v>16</v>
      </c>
      <c r="E1" s="174"/>
      <c r="F1" s="174"/>
      <c r="G1" s="174"/>
      <c r="H1" s="174"/>
      <c r="I1" s="174"/>
      <c r="J1" s="174"/>
      <c r="K1" s="174"/>
      <c r="L1" s="174"/>
      <c r="M1" s="174"/>
      <c r="N1" s="174"/>
      <c r="O1" s="174"/>
      <c r="P1" s="175"/>
      <c r="Q1" s="179" t="s">
        <v>19</v>
      </c>
      <c r="R1" s="179"/>
    </row>
    <row r="2" spans="1:18" ht="21.75" customHeight="1" x14ac:dyDescent="0.2">
      <c r="A2" s="207"/>
      <c r="B2" s="208"/>
      <c r="C2" s="209"/>
      <c r="D2" s="173"/>
      <c r="E2" s="174"/>
      <c r="F2" s="174"/>
      <c r="G2" s="174"/>
      <c r="H2" s="174"/>
      <c r="I2" s="174"/>
      <c r="J2" s="174"/>
      <c r="K2" s="174"/>
      <c r="L2" s="174"/>
      <c r="M2" s="174"/>
      <c r="N2" s="174"/>
      <c r="O2" s="174"/>
      <c r="P2" s="175"/>
      <c r="Q2" s="179" t="s">
        <v>20</v>
      </c>
      <c r="R2" s="179"/>
    </row>
    <row r="3" spans="1:18" ht="21.75" customHeight="1" x14ac:dyDescent="0.2">
      <c r="A3" s="210"/>
      <c r="B3" s="211"/>
      <c r="C3" s="212"/>
      <c r="D3" s="173"/>
      <c r="E3" s="174"/>
      <c r="F3" s="174"/>
      <c r="G3" s="174"/>
      <c r="H3" s="174"/>
      <c r="I3" s="174"/>
      <c r="J3" s="174"/>
      <c r="K3" s="174"/>
      <c r="L3" s="174"/>
      <c r="M3" s="174"/>
      <c r="N3" s="174"/>
      <c r="O3" s="174"/>
      <c r="P3" s="175"/>
      <c r="Q3" s="179" t="s">
        <v>21</v>
      </c>
      <c r="R3" s="179"/>
    </row>
    <row r="4" spans="1:18" ht="22.15" customHeight="1" x14ac:dyDescent="0.2">
      <c r="A4" s="1"/>
      <c r="B4" s="1"/>
      <c r="C4" s="1"/>
      <c r="D4" s="176" t="s">
        <v>59</v>
      </c>
      <c r="E4" s="176"/>
      <c r="F4" s="176"/>
      <c r="G4" s="176"/>
      <c r="H4" s="176"/>
      <c r="I4" s="176"/>
      <c r="J4" s="176"/>
      <c r="K4" s="176"/>
      <c r="L4" s="176"/>
      <c r="M4" s="176"/>
      <c r="N4" s="176"/>
      <c r="O4" s="176"/>
      <c r="P4" s="176"/>
      <c r="Q4" s="176"/>
      <c r="R4" s="176"/>
    </row>
    <row r="5" spans="1:18" x14ac:dyDescent="0.2">
      <c r="A5" s="1"/>
      <c r="B5" s="1"/>
      <c r="C5" s="1"/>
      <c r="D5" s="1"/>
      <c r="E5" s="1"/>
      <c r="F5" s="1"/>
      <c r="G5" s="1"/>
      <c r="H5" s="1"/>
      <c r="I5" s="1"/>
      <c r="J5" s="1"/>
      <c r="K5" s="1"/>
      <c r="L5" s="1"/>
      <c r="M5" s="1"/>
    </row>
    <row r="6" spans="1:18" ht="21" customHeight="1" x14ac:dyDescent="0.2">
      <c r="A6" s="177" t="s">
        <v>123</v>
      </c>
      <c r="B6" s="221"/>
      <c r="C6" s="221"/>
      <c r="D6" s="221"/>
      <c r="E6" s="221"/>
      <c r="F6" s="221"/>
      <c r="G6" s="221"/>
      <c r="H6" s="221"/>
      <c r="I6" s="221"/>
      <c r="J6" s="221"/>
      <c r="K6" s="221"/>
      <c r="L6" s="221"/>
      <c r="M6" s="221"/>
      <c r="N6" s="221"/>
      <c r="O6" s="221"/>
      <c r="P6" s="221"/>
      <c r="Q6" s="221"/>
      <c r="R6" s="221"/>
    </row>
    <row r="7" spans="1:18" ht="28.9" customHeight="1" x14ac:dyDescent="0.2">
      <c r="A7" s="168" t="s">
        <v>0</v>
      </c>
      <c r="B7" s="168" t="s">
        <v>1</v>
      </c>
      <c r="C7" s="168" t="s">
        <v>2</v>
      </c>
      <c r="D7" s="168" t="s">
        <v>3</v>
      </c>
      <c r="E7" s="167" t="s">
        <v>4</v>
      </c>
      <c r="F7" s="167" t="s">
        <v>5</v>
      </c>
      <c r="G7" s="168" t="s">
        <v>22</v>
      </c>
      <c r="H7" s="167" t="s">
        <v>6</v>
      </c>
      <c r="I7" s="167" t="s">
        <v>188</v>
      </c>
      <c r="J7" s="169" t="s">
        <v>7</v>
      </c>
      <c r="K7" s="170"/>
      <c r="L7" s="171"/>
      <c r="M7" s="167" t="s">
        <v>8</v>
      </c>
      <c r="N7" s="167" t="s">
        <v>9</v>
      </c>
      <c r="O7" s="167" t="s">
        <v>10</v>
      </c>
      <c r="P7" s="168" t="s">
        <v>11</v>
      </c>
      <c r="Q7" s="216" t="s">
        <v>18</v>
      </c>
      <c r="R7" s="215" t="s">
        <v>17</v>
      </c>
    </row>
    <row r="8" spans="1:18" ht="23.45" customHeight="1" x14ac:dyDescent="0.2">
      <c r="A8" s="168"/>
      <c r="B8" s="168"/>
      <c r="C8" s="168"/>
      <c r="D8" s="168"/>
      <c r="E8" s="167"/>
      <c r="F8" s="167"/>
      <c r="G8" s="168"/>
      <c r="H8" s="167"/>
      <c r="I8" s="167"/>
      <c r="J8" s="3" t="s">
        <v>12</v>
      </c>
      <c r="K8" s="3" t="s">
        <v>13</v>
      </c>
      <c r="L8" s="3" t="s">
        <v>14</v>
      </c>
      <c r="M8" s="167"/>
      <c r="N8" s="167"/>
      <c r="O8" s="167"/>
      <c r="P8" s="168" t="s">
        <v>15</v>
      </c>
      <c r="Q8" s="216"/>
      <c r="R8" s="215"/>
    </row>
    <row r="9" spans="1:18" s="1" customFormat="1" ht="182.25" customHeight="1" x14ac:dyDescent="0.2">
      <c r="A9" s="18">
        <v>797</v>
      </c>
      <c r="B9" s="105" t="s">
        <v>119</v>
      </c>
      <c r="C9" s="70" t="s">
        <v>39</v>
      </c>
      <c r="D9" s="18">
        <v>200</v>
      </c>
      <c r="E9" s="140">
        <v>342</v>
      </c>
      <c r="F9" s="138">
        <f>IF((E9/D9)&gt;100%, 100%, E9/D9)</f>
        <v>1</v>
      </c>
      <c r="G9" s="25" t="s">
        <v>57</v>
      </c>
      <c r="H9" s="106" t="s">
        <v>223</v>
      </c>
      <c r="I9" s="106" t="s">
        <v>187</v>
      </c>
      <c r="J9" s="108">
        <v>0</v>
      </c>
      <c r="K9" s="109">
        <v>800000000</v>
      </c>
      <c r="L9" s="109">
        <v>800000000</v>
      </c>
      <c r="M9" s="27">
        <f>+L9</f>
        <v>800000000</v>
      </c>
      <c r="N9" s="82">
        <f>+M9/L9</f>
        <v>1</v>
      </c>
      <c r="O9" s="118"/>
      <c r="P9" s="68" t="s">
        <v>41</v>
      </c>
      <c r="Q9" s="68" t="s">
        <v>262</v>
      </c>
      <c r="R9" s="68" t="s">
        <v>263</v>
      </c>
    </row>
    <row r="10" spans="1:18" s="1" customFormat="1" ht="273" customHeight="1" x14ac:dyDescent="0.2">
      <c r="A10" s="18">
        <v>793</v>
      </c>
      <c r="B10" s="105" t="s">
        <v>36</v>
      </c>
      <c r="C10" s="70" t="s">
        <v>38</v>
      </c>
      <c r="D10" s="18">
        <v>160</v>
      </c>
      <c r="E10" s="140">
        <v>176</v>
      </c>
      <c r="F10" s="138">
        <f>IF((E10/D10)&gt;100%, 100%, E10/D10)</f>
        <v>1</v>
      </c>
      <c r="G10" s="25" t="s">
        <v>154</v>
      </c>
      <c r="H10" s="106" t="s">
        <v>40</v>
      </c>
      <c r="I10" s="106" t="s">
        <v>264</v>
      </c>
      <c r="J10" s="108">
        <v>0</v>
      </c>
      <c r="K10" s="109">
        <v>1150000000</v>
      </c>
      <c r="L10" s="109">
        <v>1150000000</v>
      </c>
      <c r="M10" s="27">
        <v>0</v>
      </c>
      <c r="N10" s="82">
        <f>+M10/L10</f>
        <v>0</v>
      </c>
      <c r="O10" s="119">
        <v>1</v>
      </c>
      <c r="P10" s="68" t="s">
        <v>41</v>
      </c>
      <c r="Q10" s="139" t="s">
        <v>265</v>
      </c>
      <c r="R10" s="107" t="s">
        <v>274</v>
      </c>
    </row>
    <row r="11" spans="1:18" s="1" customFormat="1" ht="176.25" customHeight="1" x14ac:dyDescent="0.2">
      <c r="A11" s="18">
        <v>792</v>
      </c>
      <c r="B11" s="105" t="s">
        <v>120</v>
      </c>
      <c r="C11" s="16" t="s">
        <v>31</v>
      </c>
      <c r="D11" s="18">
        <v>28</v>
      </c>
      <c r="E11" s="140">
        <v>39</v>
      </c>
      <c r="F11" s="138">
        <f>IF((E11/D11)&gt;100%, 100%, E11/D11)</f>
        <v>1</v>
      </c>
      <c r="G11" s="25" t="s">
        <v>154</v>
      </c>
      <c r="H11" s="106" t="s">
        <v>56</v>
      </c>
      <c r="I11" s="106" t="s">
        <v>187</v>
      </c>
      <c r="J11" s="108">
        <v>0</v>
      </c>
      <c r="K11" s="109">
        <v>72000000000</v>
      </c>
      <c r="L11" s="109">
        <v>72000000000</v>
      </c>
      <c r="M11" s="27">
        <v>71796792988</v>
      </c>
      <c r="N11" s="155">
        <f>+M11/L11</f>
        <v>0.99717768038888888</v>
      </c>
      <c r="O11" s="118"/>
      <c r="P11" s="76" t="s">
        <v>32</v>
      </c>
      <c r="Q11" s="143" t="s">
        <v>183</v>
      </c>
      <c r="R11" s="111" t="s">
        <v>184</v>
      </c>
    </row>
    <row r="12" spans="1:18" s="1" customFormat="1" ht="178.5" customHeight="1" x14ac:dyDescent="0.2">
      <c r="A12" s="18">
        <v>796</v>
      </c>
      <c r="B12" s="105" t="s">
        <v>121</v>
      </c>
      <c r="C12" s="70" t="s">
        <v>122</v>
      </c>
      <c r="D12" s="18">
        <v>15</v>
      </c>
      <c r="E12" s="140">
        <v>0</v>
      </c>
      <c r="F12" s="138">
        <f t="shared" ref="F12:F14" si="0">+E12/D12</f>
        <v>0</v>
      </c>
      <c r="G12" s="25" t="s">
        <v>58</v>
      </c>
      <c r="H12" s="106" t="s">
        <v>125</v>
      </c>
      <c r="I12" s="106" t="s">
        <v>28</v>
      </c>
      <c r="J12" s="255" t="s">
        <v>34</v>
      </c>
      <c r="K12" s="256"/>
      <c r="L12" s="257"/>
      <c r="M12" s="258" t="s">
        <v>27</v>
      </c>
      <c r="N12" s="259"/>
      <c r="O12" s="119">
        <v>1</v>
      </c>
      <c r="P12" s="76" t="s">
        <v>32</v>
      </c>
      <c r="Q12" s="117" t="s">
        <v>153</v>
      </c>
      <c r="R12" s="111" t="s">
        <v>182</v>
      </c>
    </row>
    <row r="13" spans="1:18" s="1" customFormat="1" ht="111" customHeight="1" x14ac:dyDescent="0.2">
      <c r="A13" s="18">
        <v>794</v>
      </c>
      <c r="B13" s="105" t="s">
        <v>54</v>
      </c>
      <c r="C13" s="156" t="s">
        <v>31</v>
      </c>
      <c r="D13" s="18">
        <v>12</v>
      </c>
      <c r="E13" s="140">
        <v>12</v>
      </c>
      <c r="F13" s="138">
        <f t="shared" si="0"/>
        <v>1</v>
      </c>
      <c r="G13" s="30" t="s">
        <v>58</v>
      </c>
      <c r="H13" s="106" t="s">
        <v>126</v>
      </c>
      <c r="I13" s="106" t="s">
        <v>187</v>
      </c>
      <c r="J13" s="108">
        <v>0</v>
      </c>
      <c r="K13" s="109">
        <v>4632855458</v>
      </c>
      <c r="L13" s="109">
        <v>4632855458</v>
      </c>
      <c r="M13" s="271">
        <v>4632855458</v>
      </c>
      <c r="N13" s="82">
        <f t="shared" ref="N13:N18" si="1">+M13/L13</f>
        <v>1</v>
      </c>
      <c r="O13" s="272">
        <v>1</v>
      </c>
      <c r="P13" s="68" t="s">
        <v>124</v>
      </c>
      <c r="Q13" s="145" t="s">
        <v>155</v>
      </c>
      <c r="R13" s="111" t="s">
        <v>275</v>
      </c>
    </row>
    <row r="14" spans="1:18" s="1" customFormat="1" ht="120.75" customHeight="1" x14ac:dyDescent="0.2">
      <c r="A14" s="18">
        <v>795</v>
      </c>
      <c r="B14" s="105" t="s">
        <v>55</v>
      </c>
      <c r="C14" s="37" t="s">
        <v>31</v>
      </c>
      <c r="D14" s="18">
        <v>12</v>
      </c>
      <c r="E14" s="146">
        <v>0</v>
      </c>
      <c r="F14" s="147">
        <f t="shared" si="0"/>
        <v>0</v>
      </c>
      <c r="G14" s="25" t="s">
        <v>58</v>
      </c>
      <c r="H14" s="106" t="s">
        <v>126</v>
      </c>
      <c r="I14" s="106" t="s">
        <v>187</v>
      </c>
      <c r="J14" s="108">
        <v>0</v>
      </c>
      <c r="K14" s="109">
        <v>4701574808</v>
      </c>
      <c r="L14" s="109">
        <v>4701574808</v>
      </c>
      <c r="M14" s="27">
        <v>0</v>
      </c>
      <c r="N14" s="82">
        <f t="shared" si="1"/>
        <v>0</v>
      </c>
      <c r="O14" s="119">
        <v>1</v>
      </c>
      <c r="P14" s="68" t="s">
        <v>124</v>
      </c>
      <c r="Q14" s="145" t="s">
        <v>156</v>
      </c>
      <c r="R14" s="111" t="s">
        <v>276</v>
      </c>
    </row>
    <row r="15" spans="1:18" ht="87" customHeight="1" x14ac:dyDescent="0.2">
      <c r="A15" s="254">
        <v>751</v>
      </c>
      <c r="B15" s="260" t="s">
        <v>46</v>
      </c>
      <c r="C15" s="248" t="s">
        <v>25</v>
      </c>
      <c r="D15" s="250">
        <v>17</v>
      </c>
      <c r="E15" s="194">
        <v>62</v>
      </c>
      <c r="F15" s="244">
        <f>+IF(SUM(E15:E16)&gt;SUM(D15:D16),100%,SUM(E15:E16)/SUM(D15:D16))</f>
        <v>1</v>
      </c>
      <c r="G15" s="234">
        <v>42699</v>
      </c>
      <c r="H15" s="234">
        <v>42699</v>
      </c>
      <c r="I15" s="194" t="s">
        <v>187</v>
      </c>
      <c r="J15" s="252">
        <v>0</v>
      </c>
      <c r="K15" s="243">
        <v>1564000000</v>
      </c>
      <c r="L15" s="243">
        <v>1564000000</v>
      </c>
      <c r="M15" s="198">
        <v>0</v>
      </c>
      <c r="N15" s="200">
        <f t="shared" si="1"/>
        <v>0</v>
      </c>
      <c r="O15" s="240"/>
      <c r="P15" s="246" t="s">
        <v>32</v>
      </c>
      <c r="Q15" s="190" t="s">
        <v>266</v>
      </c>
      <c r="R15" s="232" t="s">
        <v>181</v>
      </c>
    </row>
    <row r="16" spans="1:18" ht="48.75" customHeight="1" x14ac:dyDescent="0.2">
      <c r="A16" s="254"/>
      <c r="B16" s="260"/>
      <c r="C16" s="249"/>
      <c r="D16" s="251"/>
      <c r="E16" s="195"/>
      <c r="F16" s="245"/>
      <c r="G16" s="195"/>
      <c r="H16" s="195"/>
      <c r="I16" s="195"/>
      <c r="J16" s="253"/>
      <c r="K16" s="243"/>
      <c r="L16" s="243"/>
      <c r="M16" s="199">
        <v>0</v>
      </c>
      <c r="N16" s="201" t="e">
        <f t="shared" si="1"/>
        <v>#DIV/0!</v>
      </c>
      <c r="O16" s="242"/>
      <c r="P16" s="246"/>
      <c r="Q16" s="191"/>
      <c r="R16" s="233"/>
    </row>
    <row r="17" spans="1:18" ht="186.75" customHeight="1" x14ac:dyDescent="0.2">
      <c r="A17" s="73">
        <v>752</v>
      </c>
      <c r="B17" s="71" t="s">
        <v>47</v>
      </c>
      <c r="C17" s="144" t="s">
        <v>127</v>
      </c>
      <c r="D17" s="70">
        <v>15</v>
      </c>
      <c r="E17" s="140">
        <v>2</v>
      </c>
      <c r="F17" s="138">
        <f>+E17/D17</f>
        <v>0.13333333333333333</v>
      </c>
      <c r="G17" s="77">
        <v>42699</v>
      </c>
      <c r="H17" s="77">
        <v>42699</v>
      </c>
      <c r="I17" s="112" t="s">
        <v>187</v>
      </c>
      <c r="J17" s="33">
        <v>0</v>
      </c>
      <c r="K17" s="33">
        <v>347949000</v>
      </c>
      <c r="L17" s="34">
        <f>+K17+J17</f>
        <v>347949000</v>
      </c>
      <c r="M17" s="27">
        <v>0</v>
      </c>
      <c r="N17" s="82">
        <f t="shared" si="1"/>
        <v>0</v>
      </c>
      <c r="O17" s="118"/>
      <c r="P17" s="75" t="s">
        <v>32</v>
      </c>
      <c r="Q17" s="150" t="s">
        <v>266</v>
      </c>
      <c r="R17" s="151" t="s">
        <v>270</v>
      </c>
    </row>
    <row r="18" spans="1:18" ht="102.75" customHeight="1" x14ac:dyDescent="0.2">
      <c r="A18" s="254">
        <v>753</v>
      </c>
      <c r="B18" s="260" t="s">
        <v>48</v>
      </c>
      <c r="C18" s="37" t="s">
        <v>26</v>
      </c>
      <c r="D18" s="70">
        <v>4</v>
      </c>
      <c r="E18" s="45">
        <v>12</v>
      </c>
      <c r="F18" s="268">
        <f>+IF(SUM(E18:E20)&gt;SUM(D18:D20),100%,SUM(E18:E20)/SUM(D18:D20))</f>
        <v>1</v>
      </c>
      <c r="G18" s="234">
        <v>42699</v>
      </c>
      <c r="H18" s="234">
        <v>42699</v>
      </c>
      <c r="I18" s="236" t="s">
        <v>187</v>
      </c>
      <c r="J18" s="252">
        <v>0</v>
      </c>
      <c r="K18" s="243">
        <f>417528000+522000000+144000000+522000000+688000000</f>
        <v>2293528000</v>
      </c>
      <c r="L18" s="243">
        <f>+K18+J18</f>
        <v>2293528000</v>
      </c>
      <c r="M18" s="198">
        <v>0</v>
      </c>
      <c r="N18" s="200">
        <f t="shared" si="1"/>
        <v>0</v>
      </c>
      <c r="O18" s="240"/>
      <c r="P18" s="246" t="s">
        <v>32</v>
      </c>
      <c r="Q18" s="190" t="s">
        <v>266</v>
      </c>
      <c r="R18" s="232" t="s">
        <v>267</v>
      </c>
    </row>
    <row r="19" spans="1:18" ht="89.25" customHeight="1" x14ac:dyDescent="0.2">
      <c r="A19" s="254"/>
      <c r="B19" s="260"/>
      <c r="C19" s="37" t="s">
        <v>25</v>
      </c>
      <c r="D19" s="70">
        <f>4+2+1</f>
        <v>7</v>
      </c>
      <c r="E19" s="45">
        <f>9+58</f>
        <v>67</v>
      </c>
      <c r="F19" s="269"/>
      <c r="G19" s="235"/>
      <c r="H19" s="235"/>
      <c r="I19" s="237"/>
      <c r="J19" s="261"/>
      <c r="K19" s="243"/>
      <c r="L19" s="243"/>
      <c r="M19" s="266"/>
      <c r="N19" s="267"/>
      <c r="O19" s="241"/>
      <c r="P19" s="246"/>
      <c r="Q19" s="238"/>
      <c r="R19" s="239"/>
    </row>
    <row r="20" spans="1:18" ht="66.75" customHeight="1" x14ac:dyDescent="0.2">
      <c r="A20" s="254"/>
      <c r="B20" s="260"/>
      <c r="C20" s="66" t="s">
        <v>127</v>
      </c>
      <c r="D20" s="70">
        <v>18</v>
      </c>
      <c r="E20" s="45">
        <v>34</v>
      </c>
      <c r="F20" s="270"/>
      <c r="G20" s="195"/>
      <c r="H20" s="195"/>
      <c r="I20" s="195"/>
      <c r="J20" s="253"/>
      <c r="K20" s="243"/>
      <c r="L20" s="243"/>
      <c r="M20" s="199"/>
      <c r="N20" s="201"/>
      <c r="O20" s="242"/>
      <c r="P20" s="246"/>
      <c r="Q20" s="191"/>
      <c r="R20" s="233"/>
    </row>
    <row r="21" spans="1:18" ht="120" customHeight="1" x14ac:dyDescent="0.2">
      <c r="A21" s="254">
        <v>754</v>
      </c>
      <c r="B21" s="260" t="s">
        <v>49</v>
      </c>
      <c r="C21" s="37" t="s">
        <v>26</v>
      </c>
      <c r="D21" s="70">
        <v>8</v>
      </c>
      <c r="E21" s="18">
        <v>5</v>
      </c>
      <c r="F21" s="262">
        <f>+(E21+E22)/(D21+D22)</f>
        <v>1</v>
      </c>
      <c r="G21" s="234">
        <v>42699</v>
      </c>
      <c r="H21" s="234">
        <v>42699</v>
      </c>
      <c r="I21" s="236" t="s">
        <v>187</v>
      </c>
      <c r="J21" s="264">
        <v>0</v>
      </c>
      <c r="K21" s="264">
        <f>1104000000+169000000+510000000</f>
        <v>1783000000</v>
      </c>
      <c r="L21" s="265">
        <f>+K21+J21</f>
        <v>1783000000</v>
      </c>
      <c r="M21" s="198">
        <v>0</v>
      </c>
      <c r="N21" s="200">
        <f t="shared" ref="N21" si="2">+M21/L21</f>
        <v>0</v>
      </c>
      <c r="O21" s="230">
        <v>1</v>
      </c>
      <c r="P21" s="247" t="s">
        <v>32</v>
      </c>
      <c r="Q21" s="190" t="s">
        <v>266</v>
      </c>
      <c r="R21" s="232" t="s">
        <v>268</v>
      </c>
    </row>
    <row r="22" spans="1:18" ht="116.25" customHeight="1" x14ac:dyDescent="0.2">
      <c r="A22" s="254"/>
      <c r="B22" s="260"/>
      <c r="C22" s="37" t="s">
        <v>25</v>
      </c>
      <c r="D22" s="70">
        <v>13</v>
      </c>
      <c r="E22" s="18">
        <v>16</v>
      </c>
      <c r="F22" s="263"/>
      <c r="G22" s="195"/>
      <c r="H22" s="195"/>
      <c r="I22" s="195"/>
      <c r="J22" s="264"/>
      <c r="K22" s="264"/>
      <c r="L22" s="162"/>
      <c r="M22" s="199">
        <v>0</v>
      </c>
      <c r="N22" s="201" t="e">
        <f>+M22/L22</f>
        <v>#DIV/0!</v>
      </c>
      <c r="O22" s="231"/>
      <c r="P22" s="247"/>
      <c r="Q22" s="191"/>
      <c r="R22" s="233"/>
    </row>
    <row r="23" spans="1:18" ht="158.25" customHeight="1" x14ac:dyDescent="0.2">
      <c r="A23" s="46">
        <v>755</v>
      </c>
      <c r="B23" s="52" t="s">
        <v>50</v>
      </c>
      <c r="C23" s="37" t="s">
        <v>26</v>
      </c>
      <c r="D23" s="70">
        <v>5</v>
      </c>
      <c r="E23" s="141">
        <v>15</v>
      </c>
      <c r="F23" s="142">
        <f>IF(E23&gt;D23,100%,E23/D23)</f>
        <v>1</v>
      </c>
      <c r="G23" s="32">
        <v>42699</v>
      </c>
      <c r="H23" s="32">
        <v>42699</v>
      </c>
      <c r="I23" s="35" t="s">
        <v>187</v>
      </c>
      <c r="J23" s="61">
        <v>0</v>
      </c>
      <c r="K23" s="33">
        <f>1022592000+255648000</f>
        <v>1278240000</v>
      </c>
      <c r="L23" s="34">
        <f>+K23+J23</f>
        <v>1278240000</v>
      </c>
      <c r="M23" s="27">
        <v>0</v>
      </c>
      <c r="N23" s="82">
        <f>+M23/L23</f>
        <v>0</v>
      </c>
      <c r="O23" s="118"/>
      <c r="P23" s="50" t="s">
        <v>32</v>
      </c>
      <c r="Q23" s="63" t="s">
        <v>266</v>
      </c>
      <c r="R23" s="54" t="s">
        <v>269</v>
      </c>
    </row>
    <row r="24" spans="1:18" ht="15" customHeight="1" x14ac:dyDescent="0.2">
      <c r="R24" s="53"/>
    </row>
    <row r="25" spans="1:18" x14ac:dyDescent="0.2">
      <c r="R25" s="53"/>
    </row>
    <row r="26" spans="1:18" x14ac:dyDescent="0.2">
      <c r="R26" s="53"/>
    </row>
  </sheetData>
  <mergeCells count="73">
    <mergeCell ref="J12:L12"/>
    <mergeCell ref="M12:N12"/>
    <mergeCell ref="B15:B16"/>
    <mergeCell ref="B18:B20"/>
    <mergeCell ref="B21:B22"/>
    <mergeCell ref="L15:L16"/>
    <mergeCell ref="J18:J20"/>
    <mergeCell ref="K18:K20"/>
    <mergeCell ref="F21:F22"/>
    <mergeCell ref="G21:G22"/>
    <mergeCell ref="J21:J22"/>
    <mergeCell ref="K21:K22"/>
    <mergeCell ref="L21:L22"/>
    <mergeCell ref="M18:M20"/>
    <mergeCell ref="N18:N20"/>
    <mergeCell ref="F18:F20"/>
    <mergeCell ref="A15:A16"/>
    <mergeCell ref="A18:A20"/>
    <mergeCell ref="A21:A22"/>
    <mergeCell ref="D4:R4"/>
    <mergeCell ref="A1:C3"/>
    <mergeCell ref="D1:P3"/>
    <mergeCell ref="Q1:R1"/>
    <mergeCell ref="Q2:R2"/>
    <mergeCell ref="Q3:R3"/>
    <mergeCell ref="I7:I8"/>
    <mergeCell ref="R7:R8"/>
    <mergeCell ref="J7:L7"/>
    <mergeCell ref="M7:M8"/>
    <mergeCell ref="N7:N8"/>
    <mergeCell ref="O7:O8"/>
    <mergeCell ref="P7:P8"/>
    <mergeCell ref="Q7:Q8"/>
    <mergeCell ref="P18:P20"/>
    <mergeCell ref="P21:P22"/>
    <mergeCell ref="A6:R6"/>
    <mergeCell ref="A7:A8"/>
    <mergeCell ref="B7:B8"/>
    <mergeCell ref="C7:C8"/>
    <mergeCell ref="D7:D8"/>
    <mergeCell ref="E7:E8"/>
    <mergeCell ref="F7:F8"/>
    <mergeCell ref="G7:G8"/>
    <mergeCell ref="H7:H8"/>
    <mergeCell ref="C15:C16"/>
    <mergeCell ref="D15:D16"/>
    <mergeCell ref="J15:J16"/>
    <mergeCell ref="K15:K16"/>
    <mergeCell ref="Q15:Q16"/>
    <mergeCell ref="R15:R16"/>
    <mergeCell ref="E15:E16"/>
    <mergeCell ref="F15:F16"/>
    <mergeCell ref="G15:G16"/>
    <mergeCell ref="H15:H16"/>
    <mergeCell ref="I15:I16"/>
    <mergeCell ref="P15:P16"/>
    <mergeCell ref="M15:M16"/>
    <mergeCell ref="N15:N16"/>
    <mergeCell ref="O15:O16"/>
    <mergeCell ref="O21:O22"/>
    <mergeCell ref="Q21:Q22"/>
    <mergeCell ref="R21:R22"/>
    <mergeCell ref="G18:G20"/>
    <mergeCell ref="H18:H20"/>
    <mergeCell ref="I18:I20"/>
    <mergeCell ref="Q18:Q20"/>
    <mergeCell ref="R18:R20"/>
    <mergeCell ref="O18:O20"/>
    <mergeCell ref="H21:H22"/>
    <mergeCell ref="I21:I22"/>
    <mergeCell ref="L18:L20"/>
    <mergeCell ref="M21:M22"/>
    <mergeCell ref="N21:N22"/>
  </mergeCells>
  <printOptions horizontalCentered="1" verticalCentered="1"/>
  <pageMargins left="0.23622047244094491" right="0.23622047244094491" top="0.74803149606299213" bottom="0.74803149606299213" header="0.31496062992125984" footer="0.31496062992125984"/>
  <pageSetup scale="2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10</vt:i4>
      </vt:variant>
    </vt:vector>
  </HeadingPairs>
  <TitlesOfParts>
    <vt:vector size="19" baseType="lpstr">
      <vt:lpstr>Portada</vt:lpstr>
      <vt:lpstr>CONVOCATORIAS FORMACION</vt:lpstr>
      <vt:lpstr>CONVOCATORIAS INVESTIGACION</vt:lpstr>
      <vt:lpstr>CONVOCATORIA INNOVACION</vt:lpstr>
      <vt:lpstr>CONVOCATORIA CULTURA</vt:lpstr>
      <vt:lpstr>CONVOCATORIAS INTERNACIONAL</vt:lpstr>
      <vt:lpstr>CONVOCATORIAS COLOMBIA BIO</vt:lpstr>
      <vt:lpstr>CONVOCATORIAS CONSTRUCCION DE P</vt:lpstr>
      <vt:lpstr>CONVOCATORIAS 2016-2017</vt:lpstr>
      <vt:lpstr>'CONVOCATORIA CULTURA'!Área_de_impresión</vt:lpstr>
      <vt:lpstr>'CONVOCATORIA INNOVACION'!Área_de_impresión</vt:lpstr>
      <vt:lpstr>'CONVOCATORIAS 2016-2017'!Área_de_impresión</vt:lpstr>
      <vt:lpstr>'CONVOCATORIAS COLOMBIA BIO'!Área_de_impresión</vt:lpstr>
      <vt:lpstr>'CONVOCATORIAS CONSTRUCCION DE P'!Área_de_impresión</vt:lpstr>
      <vt:lpstr>'CONVOCATORIAS FORMACION'!Área_de_impresión</vt:lpstr>
      <vt:lpstr>'CONVOCATORIAS INTERNACIONAL'!Área_de_impresión</vt:lpstr>
      <vt:lpstr>'CONVOCATORIAS INVESTIGACION'!Área_de_impresión</vt:lpstr>
      <vt:lpstr>Portada!Área_de_impresión</vt:lpstr>
      <vt:lpstr>'CONVOCATORIA INNOVACION'!Títulos_a_imprimir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Hector Eduardo Pinzon Lopez</cp:lastModifiedBy>
  <cp:lastPrinted>2018-07-30T20:57:50Z</cp:lastPrinted>
  <dcterms:created xsi:type="dcterms:W3CDTF">2016-06-27T17:24:56Z</dcterms:created>
  <dcterms:modified xsi:type="dcterms:W3CDTF">2018-07-30T21:45:46Z</dcterms:modified>
</cp:coreProperties>
</file>