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7\1. PAI\2. Informes\2. T3\"/>
    </mc:Choice>
  </mc:AlternateContent>
  <bookViews>
    <workbookView xWindow="0" yWindow="0" windowWidth="18945" windowHeight="6780"/>
  </bookViews>
  <sheets>
    <sheet name="Portada" sheetId="2" r:id="rId1"/>
    <sheet name="Seguimiento PAI 2do trimestre" sheetId="1" r:id="rId2"/>
  </sheets>
  <definedNames>
    <definedName name="_xlnm.Print_Area" localSheetId="1">'Seguimiento PAI 2do trimestre'!$A$1:$O$82</definedName>
    <definedName name="_xlnm.Print_Titles" localSheetId="1">'Seguimiento PAI 2do trimestre'!$1:$10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1" l="1"/>
  <c r="J32" i="1"/>
  <c r="K53" i="1" l="1"/>
  <c r="K28" i="1" l="1"/>
  <c r="K30" i="1"/>
  <c r="K32" i="1" l="1"/>
  <c r="I32" i="1" l="1"/>
  <c r="K31" i="1"/>
  <c r="I31" i="1"/>
  <c r="G31" i="1"/>
  <c r="I30" i="1" l="1"/>
  <c r="I28" i="1"/>
  <c r="G28" i="1"/>
  <c r="K21" i="1" l="1"/>
  <c r="N17" i="1" l="1"/>
  <c r="N15" i="1"/>
  <c r="N54" i="1" l="1"/>
  <c r="M32" i="1" l="1"/>
  <c r="M31" i="1"/>
  <c r="N31" i="1" s="1"/>
  <c r="N55" i="1" l="1"/>
  <c r="M76" i="1" l="1"/>
  <c r="N76" i="1" s="1"/>
  <c r="N42" i="1"/>
  <c r="N41" i="1"/>
  <c r="N26" i="1"/>
  <c r="N23" i="1"/>
  <c r="N22" i="1"/>
  <c r="N21" i="1"/>
  <c r="N19" i="1"/>
  <c r="N58" i="1"/>
  <c r="N47" i="1"/>
  <c r="M30" i="1"/>
  <c r="N30" i="1" s="1"/>
  <c r="N20" i="1"/>
  <c r="N13" i="1"/>
  <c r="M11" i="1"/>
  <c r="N28" i="1"/>
  <c r="N75" i="1"/>
  <c r="N73" i="1"/>
  <c r="N33" i="1"/>
  <c r="M53" i="1"/>
  <c r="N53" i="1" s="1"/>
  <c r="N74" i="1"/>
  <c r="N57" i="1"/>
</calcChain>
</file>

<file path=xl/sharedStrings.xml><?xml version="1.0" encoding="utf-8"?>
<sst xmlns="http://schemas.openxmlformats.org/spreadsheetml/2006/main" count="385" uniqueCount="185">
  <si>
    <t>Objetivo estratégico</t>
  </si>
  <si>
    <t>Programa estratégico</t>
  </si>
  <si>
    <t>Área responsable</t>
  </si>
  <si>
    <t>Mejorar la calidad y el impacto de la investigación y la transferencia de conocimiento y tecnología</t>
  </si>
  <si>
    <t>Formación de capital humano para la CTeI a nivel de Doctorado y Maestría</t>
  </si>
  <si>
    <t>Dirección de Fomento a la Investigación</t>
  </si>
  <si>
    <t>Incremento de la visibilidad e impacto de las publicaciones científicas colombianas</t>
  </si>
  <si>
    <t>Consolidación de modelos cienciométricos para los actores del SNCTI</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</si>
  <si>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</si>
  <si>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</si>
  <si>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Plan de Acción Institucional 2017</t>
  </si>
  <si>
    <t>-</t>
  </si>
  <si>
    <t>Avance de meta del programa **</t>
  </si>
  <si>
    <t>N/A</t>
  </si>
  <si>
    <t>Fomento al desarrollo de programas y proyectos de generación de conocimiento en CTeI</t>
  </si>
  <si>
    <t>Promover el desarrollo tecnológico y la innovación como motor de crecimiento empresarial y del emprendimiento</t>
  </si>
  <si>
    <t>Alianzas para la Innovación</t>
  </si>
  <si>
    <t>Sistemas de Innovación en empresas</t>
  </si>
  <si>
    <t>Apoyo en I+D+i en el Sector Productivo</t>
  </si>
  <si>
    <t>Programa TIC</t>
  </si>
  <si>
    <t>Dirección de Desarrollo Tecnológico e Innovación</t>
  </si>
  <si>
    <t>Desarrollo de capacidades de transferencia tecnológica</t>
  </si>
  <si>
    <t>Brigada de patentes y fondo de protección de patentes</t>
  </si>
  <si>
    <t>Generar una cultura que valore y gestione el conocimiento y la innovación</t>
  </si>
  <si>
    <t>Centros de ciencia</t>
  </si>
  <si>
    <t>Atrévete (A Ciencia Cierta - Ideas para el Cambio)</t>
  </si>
  <si>
    <t>Difusión - (todo es ciencia)</t>
  </si>
  <si>
    <t>Dirección de Mentalidad y Cultura para la CTeI</t>
  </si>
  <si>
    <t>Ondas</t>
  </si>
  <si>
    <t>Jóvenes investigadores</t>
  </si>
  <si>
    <t>Desarrollar un sistema e institucionalidad habilitante para la CTeI</t>
  </si>
  <si>
    <t>Beneficios Tributarios  para CTeI</t>
  </si>
  <si>
    <t>Pacto por la Innovación</t>
  </si>
  <si>
    <t>Diseño y evaluación de políticas de CTeI</t>
  </si>
  <si>
    <t>Desarrollo de capacidades para diseño y evaluación de políticas en los actores del Sistema Nacional</t>
  </si>
  <si>
    <t>Desarrollar proyectos estratégicos y de impacto en CTeI a través de la articulación de recursos de la nación, los departamentos y otros actores</t>
  </si>
  <si>
    <t>Capacidades para la formulación y estructuración de proyectos en CTeI</t>
  </si>
  <si>
    <t xml:space="preserve"> Fortalecer la viabilización y aprobación de proyectos formulados para ser financiados por el FCTeI</t>
  </si>
  <si>
    <t>Equipo de gestión territorial</t>
  </si>
  <si>
    <t>Generar vínculos entre los actores del SNCTI y actores internacionales estratégicos</t>
  </si>
  <si>
    <t xml:space="preserve">Participación de Colombia en el ámbito internacional, con miras a promover el avance de la Ciencia, Tecnología e Innovación </t>
  </si>
  <si>
    <t>Circulación de conocimiento y prácticas innovadoras en un escenario global</t>
  </si>
  <si>
    <t>Gestión de Recursos Financieros de Cooperación Internacional para CTeI</t>
  </si>
  <si>
    <t xml:space="preserve">Participación de Colombia en Horizonte 2020 de la Unión Europea </t>
  </si>
  <si>
    <t>Equipo de internacionalización</t>
  </si>
  <si>
    <t>Convertir a COLCIENCIAS en Ágil, Transparente y Moderna - ATM</t>
  </si>
  <si>
    <t>Cultura y comunicación de cara al ciudadano</t>
  </si>
  <si>
    <t>Secretaría General</t>
  </si>
  <si>
    <t>Comunicamos lo que hacemos</t>
  </si>
  <si>
    <t>Equipo de comunicaciones</t>
  </si>
  <si>
    <t>Talento humano competente, innovador y motivado</t>
  </si>
  <si>
    <t>Cero improvisación</t>
  </si>
  <si>
    <t>Equipo de comunicaciones
Oficina Asesora de Planeación
Oficina de Control Interno
Secretaría General</t>
  </si>
  <si>
    <t>Oficina Asesora de Planeación</t>
  </si>
  <si>
    <t>50% nivel de madurez del Sistema de Gestión de Calidad</t>
  </si>
  <si>
    <t>100% de cumplimiento de los requisitos de transparencia en Colciencias</t>
  </si>
  <si>
    <t>78% de cumplimiento de los requisitos de GEL en Colciencias</t>
  </si>
  <si>
    <t>Más fácil, menos pasos</t>
  </si>
  <si>
    <t>100% cumplimiento en la reducción de tiempos, requisitos o documentos en procedimientos seleccionados</t>
  </si>
  <si>
    <t>Gestión documental</t>
  </si>
  <si>
    <t>Dirección Administrativa y Financiera</t>
  </si>
  <si>
    <t>Adopción de estándares internacionales de alta calidad para el reporte de la información financiera y contable en el Sector Público</t>
  </si>
  <si>
    <t>El Fondo Francisco José de Caldas (FFJC), instrumento efectivo en la canalización de recursos</t>
  </si>
  <si>
    <t>Infraestructura Física y Tecnológica</t>
  </si>
  <si>
    <t>Manual del buen uso de la Nueva Sede Colciencias</t>
  </si>
  <si>
    <t>100% de cumplimiento de los requisitos de GEL en Colciencias</t>
  </si>
  <si>
    <t>Gestión e Infraestructura de TI</t>
  </si>
  <si>
    <t xml:space="preserve">100% de avance en el desarrollo del nuevo sistema integrado de información </t>
  </si>
  <si>
    <t>80% de cumplimiento de los requisitos de GEL en Colciencias</t>
  </si>
  <si>
    <t>Propiciar condiciones para conocer valorar conservar y aprovechar nuestra biodiversidad</t>
  </si>
  <si>
    <t>Colombia BIO</t>
  </si>
  <si>
    <t>Dirección General</t>
  </si>
  <si>
    <t>Subdirección General</t>
  </si>
  <si>
    <t>Articulación de oferta y demanda para recurso humano de alto nivel</t>
  </si>
  <si>
    <t>Política contable adoptada</t>
  </si>
  <si>
    <t>Guía actualizada y publicada en la pagina web</t>
  </si>
  <si>
    <t>100% de avance en el plan de racionalización de trámites</t>
  </si>
  <si>
    <t>Oficina de Tecnologías de la Información</t>
  </si>
  <si>
    <t>%  de cumplimiento de meta del programa 2017</t>
  </si>
  <si>
    <t xml:space="preserve">Se llevó a cabo la propuesta inicial del libro verde, el trabajo se realizará en 3 etapas: i) definición de retos nacionales a partir de los Objetivos de Desarrollo Sostenible (ODS); ii) propuesta de agenda nacional de ciencia e innovación; iii) socialización y validación.actualmente se avanza en las actividades de la etapa I. En ese sentido, se elaboró un documento sobre megatendencias que afectan la CTI, los cuales contextualizan su ámbito de aplicación con relación a lo que pasa en el mundo. Finalmente, se diseñó la encuesta que será aplicada a nivel nacional para establecer los retos que la ciudadanía encuentra como prioritarios y en los cuales la CTI tendría un mayor impacto potencial.
Sobre la formulación de una política nacional de ciencia abierta con una estrategia de implementación por fases, se avanzó en el documento de la fase de diagnóstico ya que estan pendientes los resultados del estudio normativo. A la fecha se cuenta con el estudio realizado por el Observatorio de Ciencia y Tecnología, el documento de trabajo CIENCIA ABIERTA y los documentos de benchmarking. </t>
  </si>
  <si>
    <t xml:space="preserve">Se dió apertura a la convocatoria "programa de Estancias Postdoctorales beneficiarios Colciencias 2017", el pasado 31 de mayo,cuyo cierre se dió hasta el próximo 26 de septiembre. En la primera fase de "Instituciones" se registraron un total de 240 doctores que cumplieron requisitos, a los cuales se invitó a participar en la socialización de la convocatoria.
De igual forma se dió apertura el pasado 17 de mayo a la "Invitación a presentar propuestas para la financiación de estancias de investigación en la Escuela Bloomberg de Salud Pública - Johns Hopkins University (JHU)", sobre la cual se amplió el plazo de registro de propuestas hasta el próximo 31 de julio.  Como resultado se reciberon  8 candidaturas, sobre las cuales Colciencias realizó la revisión de requisitos mínimos y envió al JHU para proceso de evaluación, reportando así un total de 5 candidatos seleccionados para entrevista.
Los resultados finales  serán presentados ante el Comité de Subdirección en el mes de septiembre.
</t>
  </si>
  <si>
    <t>Respecto al fortalecimiento de los centros de ciencia, a tercer rimestre de 2017, se avanzó en la revisión de los términos de referencia de la convoatoria, los cuales serán presentados para aprobación ante las instancias de decisión respectivas.
En esa línea, se realizó la presentación de los aportes de la Dirección de Mentalidad y Cultura para la CTeI, al documento de Tipología de proyectos calificados como de carácter científico, tecnológico e innovador en la sesión del Pre Consejo Nacional de Beneficios Tributarios - CNBT. Los aportes fueron aprobados. El documento será aprobado  en la próxima sesión del Consejo Nacional de Beneficios Tributarios.
En cuanto a la gestión territorial de centros de ciencia, a septiembre 30  se apoyó a través de mesas técnicas  la presentación de los proyectos de los departamentos de Risaralda, Sucre, Amazonas, Cauca, Magdalena y Boyacá al Fondo de CTeI del SGR.
En esa línea , en el marco de la suscripción del Plan y Acuerdo Departamanental en el Departmento el Quindio, se apoyó la priorización de los siguientes proyectos: Fortalecimiento del Jardín Botánico del Quindío y Creación del Centro Interactivo Aereo Espacial.</t>
  </si>
  <si>
    <t>Con respecto a la meta 8 licencienciamientos tecnológicos apoyados, a tercer trimestre no se registra dato teniendo en cuenta que los resultados se obtendrán en el cuarto trimestre de la vigencia. No obstante, se adelantado importantes gestiones para el logro a la mencionada meta, que a continuación se describen brevemente:
- Se evaluaron los resultados obtenidos en el diagnóstico de la entidad Consultora alemana Steinbeis y se detectó como oportunidad de crecimiento para las oficinas, el diseño un programa para cierre de brechas con el acompañamiento de iNNpulsa Colombia y la asociación de industriales en Colombia – ANDI. 
-Se han promovido las reuniones de la Red Nacional de OTRI con el fin de que compartan sus mejores prácticas, sus procesos y lecciones aprendidas. Adicional a esto,  en el trimestre analizado se realizó el acompañamiento al proyecto colombo-suizo de cooperación en Propiedad Intelectual (COLIPRI). En esa línea, a mediados del mes de agosto se realizó un taller para el desarrollo de herramientas y metodologías que les permita a las OTRIs complementar sus procesos de sostenibilidad, direccionamiento estratégico, apoyo a emprendedores y oferta de servicios, incluyendo dimensiones económica, social y de buen gobierno. De igual manera, las oficinas miembros de la Red proyectaron un memorando de entendimiento, con el propósito consolidar oportunidades a partir de las experiencias que aportan las OTRI, específicamente en el área de transferencia tecnológica, con el fin de dinamizar el ecosistema de CTI en los países miembros de la Alianza del Pacífico.
Respecto al avance de apoyo a la creación de spin off, en lo corrido de tercer trimestre se realizaron las gestiones que a continuación se describen:
- Apoyo en la  constitución de una empresa tipo spin off producto del programa SPIN OFF COLOMBIA .
-Entrada en vigencia de la Ley 1838 del 6 de julio de 2017 que habilita a las universidades, tanto públicas como privadas, para crear empresas de base tecnológica (Spin Off), con la participación activa de los investigadores quienes podrán recibir incentivos por la explotación de sus creaciones intelectuales.</t>
  </si>
  <si>
    <t>En la sesión del Consejo Nacional de Beneficios Tributarios realizada  para el primer semestre, se aprobaron un total de 27 proyectos por un valor de $ 55.663.114.260 pesos, equivalente al 9.28% del cupo disponible para el año 2017 (600.000 millones de pesos). 
Respecto al número de empresas apoyadas a 30 de septiembre  de 2017, se mantiene el apoyo en procesos de innovación a través de beneficios tributarios, un total de 24 empresas, de las cuales el 70.83% de las empresas apoyadas corresponde a grandes empresas, 20.83% a medianas y 8.33% a pequeñas empresas, desarrollando en su mayoria, proyectos de innovación en proceso en etapas de Desarrollo Tecnológico. Aproximadamente el 63% de los proyectos se desarrollarán en Antioquia y Bogotá.
Por su parte, entre julio y agosto de la vigencia,  se han aprobado 13 solicitudes para Ingresos No Constitutivos de renta por un valor de $12.908 millones de pesos aproximadamente y 3 solicitudes de exención del IVA por un valor de $44.956 Dolares para la importación de equipos y elementos destinados a proyectos de Ciencia, Tecnología e Innovación. Esto como resultado de la convocatoria para el registro de propuestas que accederán a beneficios tributarios.
Para el caso de la ventanilla abierta para acceder a beneficios triburarios, en el mes de agosto, se recibieron en total 162 propuestas de 89 empresas en la convocatoria 769, en la actualidad se encuentran en proceso de revisión de requisitos.
En este mismo período, se finalizó el documento borrador de actualización al CONPES 3834 de acuerdo a lo establecido en la reforma tributario realizada en 2016. Este documento se remitió para revisión por parte de los miembros del Consejo Nacional de Beneficios Tributarios y al grupo PreCONPES del Departamento Nacional de Planeación.</t>
  </si>
  <si>
    <t xml:space="preserve">Se dió el cierre de la convocatoria No.768  de 2016 "Indexación de revistas de revistas especializadas en ciencia, tecnología e innovación – Publindex",  el pasado 31 de mayo de 2017. Como resultado de esta actividad se realizó el informe con los resultados del análisis.  Se inscribieron 627 revistas científicas nacionales para participar en el proceso de indexación, de las cuales 585 obtuvieron aval institucional para participar en el proceso de indexación de revistas científicas colombianas. En la fase II de evaluación quedaron 583 revistas con aval institucional, en  la misma fase II se inició un proceso de normalización de personas con el fin de identificar un comité editorial/científico de forma adecuada el cual se realizó sobre la base de 51.522 registros de personas del aplicativo publindex. En esta fase II se ecnontró que 73 revistas se encuentran en los índices citacionales  ISI o SCOPUS (JCR o SJR).   Finalmente después de la verificación de impacto y el calculo del indice H5 de citaciones de las revistas se realizó la clasificación de 216 revistas en las siguientes categorías A1= 1 revista, A2=14 , B=90 y C=111 revistas  . </t>
  </si>
  <si>
    <t>A 30 de septiembre, se registraron tun total de 18  proyectos de investigación apoyados ( 10 convocatoria de seguridad y defensa, 03 de la convocatoria recobro mejorado de hidrocarburos-EOR , 01 de la invitación de fuentes no convencionales de energía, 03 de tics en educación superior básica y media y 01 de la invitación en función pública) equivalentes a un 8,3% de la meta establecida para la vigencia. Vale la perna resaltar que el grueso de los proyectos reportados se concentra en cuarto trimestre, período en el cual se publicarán la mayoría de banco de elegibles de las convocatorias de investigación que apoya Colciencias.
Frente al desarrollo de las convocatorias, se presentaron los siguientes avances:
-Se formalizó el proceso de contratación de los proyectos seleccionados de la "invitación para financiación de proyectos de CTeI en Seguridad y Defensa", con la legalización del convenio 263 de 2017 con el administrador de proyectos de la cual se obtuvo un resultado de 10 proyectos elegibles. Se pudo realizar la financiación de más proyectos de esta invitación dado que los proyectos seleccionados tuvieron un nivel de solicitud de recursos inferior al limite a otorgar, debido a esto se logra financiar dos proyectos más de lo esperado. 
-La convocatoria para la financiación de proyectos de I+D+i en recobro mejorado de hidrocarburos (EOR) financiará 3 proyectos presentados a través de la convocatoria 773 de 2017, los cuales utilizarán el 100% de los recursos destinados para esta iniciativa dando cumplimiento al 100% de la meta establecida para esta convocatoria. 
-Se legaliza el contrato (1) de la propuesta seleccionada resultado de la "Invitación a presentar propuestas para la financiación de proyectos de CTeI en Complementariedad Fuentes no Convencionales de Energía" 
-La convocatoria para "proyectos de ciencia, tecnología e innovación en salud - 2017, en el banco preliminar de elegibles se cuenta con un banco de 152 propuestas en las 17 lineas temáticas que manejó la convocatoria. Se espera contratar de este proceso un total de 69 proyectos.  
-Al respecto de la convocatoria de CYTED se llevó a cabo la evaluación de las propuestas y se hizo la priorización por parte de los miembros de CYTED.
-Para la convocatoria Nacional para la conformación de un banco de proyectos elegibles de generación de nuevo conocimiento, se presentaron 140 propuestas, de las cuales 75 propuestas cumplieron los requisitos habilitantes y pasaron a evaluación, finalmente se tiene un banco prelimar de elegibles de 37 propuestas que cumplieron el puntaje mínimo de evaluación.
-Para la convocatoria" Ecosistema Científico para la conformación de un banco de programas de I+D+i elegibles que contribuyan al mejoramiento de la calidad de las Instituciones de Educación Superior" se realizó la publicación del banco preliminar de elegibles el 29 de septiembre quedando solamente 8 propuestas de programas con puntaje en 5 focos de la convocatoria (Alimentos, Energía Sostenible, Salud, Bioeconomía y Sociedad). La publicación de resultados definitivos se llevará a cabo a finales del mes de octubre. De estos programas se espera financiar al rededor de 39 proyectos de investigación.
-Se encuentran ya en contratación las 3 propuestas recibidas de la "invitación para la financiación de proyectos de investigación relacionados con TICs en Educación Básica, Media y Superior". Estan aprobadas las propuestas en comité de dirección técnica y se encuentran en proceso de contratación. 
-Se encuentra legalizado el contrato de la propuesta elegida como proyecto relacionado con gestión pública resultado de la invitación. 
-Sobre la formulación de planes estratégicos de programas nacionales, se cuenta con las siguientes fases: 8 de los programas ya tienen validadas las palabras clave, 5 programas ya tienen la validación de las ecuaciones de búsqueda 1 programa esta en la revisión de palabras clave, 5 programas terminaron la validación del corpus de información que sirve de insumo para la elaboración de indicadores e iniciar el análisis de generación de conocimiento; por último 4 programas cuentan con un boletín científico internacional. 
-Se avanzó frente a la Política de ética, bioética e integridad científica adoptada y se somete a comentarios de la comunidad científica la política y se dan las respuestas a las observaciones realizadas por diferentes actores. Adicionalmente en el banco preliminar quedan 8 propuestas que cumplen los requisitos a nivel de organización como de candidatos.
Se legaliza el contrato de da acceso al Journal Citation Report con el fin de verificar el criterio de visibilidad e impacto de las revistas nacionales y extranjeras homologadas para actualizar y publicar los listados correspondientes de acuerdo a los criterios establecidos.</t>
  </si>
  <si>
    <t>3 puntos de incremento en la calificación de cultura organizacional</t>
  </si>
  <si>
    <t>Se actualizó la guía del Fondo Francisco José de Caldas (FFJC) en coherencia con los ajustes que se han surtido tanto del Reglamento como del Manual de Operaciones del Fondo. En esa línea, teniendo en cuenta que el Modulo de Gestión de la Información que soporta la operación del FFJC se encuentran en desarrollo, en tercer trimestre se llevaron a cabo sesiones con las áreas técnicas a fin de consolidar conceptos y brindar soporte y gestión para la solución de requerimientos de los usuarios. Se está estudiando la posibilidad de actualización de los procedimientos que brindan lineamientos respecto a este tema.
En tercer trimestre se formuló una propuesta para realizar la evaluación financiera e identificar las capacidades de pago de las entidades a la cuales se les va a otorgar un contrato de financiamiento, en la cual se establecen indicadores técnicos y financieros que permitan determinar los criterios para la asignación eficiente de los recursos. Dicha propuesta será presentada para aprobación a Comité de Subdirección.</t>
  </si>
  <si>
    <t xml:space="preserve">
A partir de este año, entró en operación un nuevo proceso metodológico para el cálculo de los artículos, apoyado en SCImago Research Group. Con relación a la meta del segundo trimestre, con 7.055 artículos se alcanzó un 77,5% de cumplimiento frente a la meta anual.  A continuación se presenta un balance por áreas de conocimiento de los artículos registrados. El 42% de total de los artículos está relacionado con Medicina,  el 29% con Ingeniería,  con el 19% Física y Astronomía, Ciencias de la Computación 18% y Ciencias Sociales 17%. 
Se publicó en mayo el "Modelo de medición de grupos de investigación, desarrollo tecnológico o de innovación y de reconocimiento de investigadores del Sistema Nacional de Ciencia, Tecnología e Innovación, año 2017". 
El informe preliminar de la "Convocatoria nacional para el reconocimiento y medición de Grupos de Investigación, Desarrollo Tecnológico o de Innovación y para el reconocimiento de Investigadores del Sistema Nacional de Ciencia, Tecnología e Innovación – SNCTeI 2017" muestra los siguientes resultados: de los registros avalados 5188 fueron reonocidos como Grupos de Investigación, Desarrollo Tecnológico e Innovación de los cuales 4947 grupos cumplieron con las condiciones para ser reconocidos, quedando clasificados de la siguiente forma: Grupos A1: 504, Grupos A: 779, Grupos B: 1092, Grupos C: 2149, Grupos reconocidos sin clasificar: 664.
Al respecto de los investigadores se reconocieron 13199 investigadores de los cuales 1800 son de categoría Senior, 3596 estan en categoría de investigador asociado y 7803 investigadores en categoría Junior. 
Respecto al "Foro para el análisis y propuestas frente al Modelo de Medición de grupos en las áreas de Ciencias Humanas, Sociales y Educación" la dirección de fomento determina que el foro se estructurará mediante ponencias presentadas por los investigadores colombianos, para tal fin, se realizará una invitación  a presentar las propuestas de ajuste al foro mediante el formato de ponencias. Se definió como fechas 23 y 24 de Noviembre de 2017. 
Para la implementación de ORCID, EUROCRIS y PURE. el equipo de Elsevier, se ha actualizado el diseño del Portal PURE, y montando la información de unos tipos de producto registrados en la Plataforma ScienTI, por parte de los 1500 investigadores de la muestra para el piloto.
</t>
  </si>
  <si>
    <t xml:space="preserve">Desde el Equipo de Internacionalización se apoyó la preparación y el lanzamiento de la convocatoria conjunta entre los Consejos de Investigación del Reino Unido (Research Council UK - RCUK por sus siglas en inglés) junto con el programa de Ciencias Sociales de COLCIENCIAS. Esta iniciativa pretende </t>
  </si>
  <si>
    <t xml:space="preserve">
En el tercer corte de la convocatoria 759 de 2016 para apoyar la movilidad internacional en la eventual conformación y fortalecimiento de consorcios en el marco del Octavo Programa Marco de la Unión Europea - HORIZONTE 2020, presentó como resultado la aprobación de la propuesta con la Universidad del Valle para apoyar 3 movilidades. La universidad Javeriana desistió de la convocatoria. Posterior a este reporte no se tiene avances al respecto de consolidar a Colciencias. </t>
  </si>
  <si>
    <t>En el segundo trimestre se concreto una ciudad más con pacto por la innovación, logrando así un total de 7 ciudades con pacto en ejecución. 
La firma del pacto se formalió a través del evento del lanzamiento de la estrategia de Pacto por la Innovación en los llanos Orientales, el cual cuenta como operador regional a la Cámara de Comercio de Villavicencio y tiene como objetivo vincular a 100 organizaciones firmenates del pacto en el área de jurisdicción de la Cámara de Comercio de Villavicencio la cual comprende los departamentos de Meta, Vichada, Guainia y Vaupes. Se tiene previsto en el mes de octubre realizar el lanzamiento de la octava ciudad con Pacto y corresponde a Cartagena.
En el marco del seguimiento  a los pactos en ejecución y desde el despliegue del programa a la fecha, se registran 8 ciudades con pacto (Cúcuta, Bucaramanga, Cali, Barranquilla, Bogotá , el Eje Cafetero y Villavicencio), 2023 organizaciones firmantes a nivel nacional,   en las siete ciudades donde se ha desplegado la estrategia, en 2015 (Cúcuta, Bucaramanga, Cali), 2016 (Barranquilla, Bogotá, Eje Cafetero),  y en 2017 la ciudad de Villavicencio.</t>
  </si>
  <si>
    <t>Para el tercer trimestre fue aprobado por parte del Comité de Desarrollo Administrativo el Manual de buen uso de la nueva sede, el cual proporciona las bases para la realización de las inspecciones rutinarias y programadas para el mantenimiento y conservación que permita realizar con eficiencia las labores requeridas y preservar en buen estado la nueve sede Colciencias, haciendo las recomendaciones técnicas necesarias para su mantenimiento, conservación y uso, con el fin de lograr un estado óptimo de funcionamiento y estética de las instalaciones y su entorno.
Frente a la promoción de buenas prácticas amigables con el medio ambiente, para el período de julio a septiembre se efectuaron capacitaciones en el marco del proceso de sensibilización del programa de gestión ambiental de Colciencias, que incluyen temas como: manejo de residuos sólidos y reciclaje. Adicionalmente, se viene realizando la sensibilización de la política ambiental de Colciencias a través del Video Wall institucional.</t>
  </si>
  <si>
    <t xml:space="preserve">En el marco de la estrategia de Orientación conceptual y metodológica para la formulación y evaluación de políticas de CTeI a nivel departamental y municipal, en el tercer trimestre de la vigencia se logró consolidar una acción de fortalecimiento, por lo tanto para el período analizado se presenta un cumplimiento de 50% frente a la meta anual establecida y un 50% respecto a la meta del programa para el período analizado. 
Lo anterior se dio en términos de la realización de un curso -taller de formulación de política pública para investigadores y miembros de CODECTI, a través del cual se orientó a los distintos representantes de los actores del SNCTeI  en la formulación de política transformativa. Este proceso contó con el apoyo de SPRU-University of Sussex.
De igual manera se adelantaron las siguientes tendiendes a fortalecer el desarrollo de las capacidades en el diseño y evaluación de política:
-Se elaboró el documento borrador de guía orientadora de evaluación de políticas de ciencia, tecnología e innovación
-Se apoyó la evaluación interna del Programa de Beneficios Tributarios.
- Se dió participación activa en eventos como: Conversatorio ciencia, tecnología e innovación en la consolidación de ciudades y regiones sostenibles, CODECTI Valle, Conversatorio de CTeI y Desarrollo Sostenible, Conversatorio CTeI y el cambio climático, los océanos y ecosistemas terrestres y Mentorías SPRU.
</t>
  </si>
  <si>
    <t>A partir de la puesta en marcha de la plataforma web de la Red CTeI, dos de los tres departamentos programados para el período  han incursionado en el uso de esta herramienta ajo este esquema de contenidos multimedia. Así las cosas los departamentos Atlántico y Tolima, han sido los que han participado en esta primera fase,  y esto da cuenta de que las estrategias han sido permeadas por los departamentos y su participación será  
creciente conforme se adelanten más etapas de penetración en el sistema de  Ciencia, Tecnología e Innovación.
De esta manera a tercer trimestre se logra un 66% de la meta proyectada para este período y frente a la meta anual se ha anvanzado un 6%.
Desde las acciones de formación presencial: se crearon subgrupos regionales y temáticos y se implementaron talleres interdisciplinarios. En esa vía , se identificó la demanda de servicios de estructuración.</t>
  </si>
  <si>
    <t xml:space="preserve">En cuanto a los resultados de Planes y Acuerdos en CTeI suscritos, los días 25 y 26 de  Septiembre se llevó a cabo la jornada de construcción del Plan y Acuerdo Estratégico en CTeI  para el departamento del Quindio, en la cual se priorizaron 12 proyectos de  inversión para el Departamento. La minuta se espera  sea firmarda en la semana del  2 al 5 de octubre.  
Los resultados a tercer trimestre de 2017, dan cuenta de un acuerdo más suscrito correspondiente al del Departamento del Quindio. Con esto se ha avanzado en un 94% frente a la meta de la vigencia y en consecuencia en este mismo porcentaje en la meta del cuatrienio.
En torno a  los  avances para la suscripción de los Planes  y Acuerdos restantes se  tiene que para el departamento de Vichada se  estableció fecha para la suscripción para los días 19 y 20 de octubre en la ciudad de Puerto Carreño, y la avanzada para el día 18 de octubre; para este departamento ya se realizaron las jornadas de avanzada frente a la gestión de los PAED para  proyectos y avanzada  logística.
Así mismo, se  tiene que para el departamento del Vaupés, se tiene programadas las jornadas de  avanzada logística  y  avanzada de proyectos para el mes de octubre.
La secretaría técnica del OCAD del Fondo de Ciencia, Tecnología e Innovación, en el periodo comprendido entre el 1 de julio y el 30 de septiembre de 2017, se verificaron 77 proyectos, los cuales tuvieron un tiempo de 3.95 días hábiles promedio para su verificación de requisitos completa, lo que redunda en que el proceso sigue manteniéndose en tiempos bajos, y más aún por debajo de los tiempos establecidos como meta que son 5 días. 
Para el tercer  trimestre de  2017 la evaluación de terceros, tomó  su medición a partir de 8 proyectos  a los cuales se les aplicó el proceso de  evaluación, y cuyo resultado  arrojó que este promedio de  días transcurridos entre el cumplimiento de requisitos  y su primera evaluación para el tercer  trimestre fue de  5.43 días hábiles. Esta es una evidencia que el equipo de evaluación de proyectos está haciendo un esfuerzo  significativo, no solo para la preparación de los páneles de evaluación, sino que también se han aunado esfuerzos para  previamente al cumplimiento de  requisitos, se  cuente con un escenario de preparación a estos proyectos. Con respecto al mismo indicador del trimestre anterior, se mejoró en más de un 50%.
</t>
  </si>
  <si>
    <t>Resumen de la gestión a 30 de septiembre</t>
  </si>
  <si>
    <r>
      <t xml:space="preserve">Período de seguimiento: </t>
    </r>
    <r>
      <rPr>
        <b/>
        <u/>
        <sz val="16"/>
        <rFont val="Segoe UI"/>
        <family val="2"/>
      </rPr>
      <t>Tercer trimestre de 2017</t>
    </r>
  </si>
  <si>
    <r>
      <rPr>
        <b/>
        <sz val="14"/>
        <color theme="1"/>
        <rFont val="Segoe UI"/>
        <family val="2"/>
      </rPr>
      <t>CÓDIGO:</t>
    </r>
    <r>
      <rPr>
        <sz val="14"/>
        <color theme="1"/>
        <rFont val="Segoe UI"/>
        <family val="2"/>
      </rPr>
      <t xml:space="preserve"> G101PR01F06</t>
    </r>
  </si>
  <si>
    <r>
      <rPr>
        <b/>
        <sz val="11"/>
        <rFont val="Segoe UI"/>
        <family val="2"/>
      </rPr>
      <t xml:space="preserve">VERSIÓN: </t>
    </r>
    <r>
      <rPr>
        <sz val="11"/>
        <rFont val="Segoe UI"/>
        <family val="2"/>
      </rPr>
      <t>07</t>
    </r>
  </si>
  <si>
    <r>
      <rPr>
        <b/>
        <sz val="11"/>
        <color theme="1"/>
        <rFont val="Segoe UI"/>
        <family val="2"/>
      </rPr>
      <t>FECHA:</t>
    </r>
    <r>
      <rPr>
        <sz val="11"/>
        <color theme="1"/>
        <rFont val="Segoe UI"/>
        <family val="2"/>
      </rPr>
      <t xml:space="preserve"> 2016-07-11</t>
    </r>
  </si>
  <si>
    <r>
      <t xml:space="preserve">1.956 </t>
    </r>
    <r>
      <rPr>
        <sz val="11"/>
        <rFont val="Segoe UI"/>
        <family val="2"/>
      </rPr>
      <t>becas para la formación de maestría y doctorado nacional y exterior financiados por Colciencias y otras entidades</t>
    </r>
  </si>
  <si>
    <r>
      <t xml:space="preserve">204 </t>
    </r>
    <r>
      <rPr>
        <sz val="11"/>
        <rFont val="Segoe UI"/>
        <family val="2"/>
      </rPr>
      <t xml:space="preserve">Estancias postdoctorales  apoyadas
</t>
    </r>
  </si>
  <si>
    <r>
      <rPr>
        <b/>
        <sz val="11"/>
        <rFont val="Segoe UI"/>
        <family val="2"/>
      </rPr>
      <t>150</t>
    </r>
    <r>
      <rPr>
        <sz val="11"/>
        <rFont val="Segoe UI"/>
        <family val="2"/>
      </rPr>
      <t xml:space="preserve"> revistas colombianas Indexadas</t>
    </r>
  </si>
  <si>
    <r>
      <rPr>
        <b/>
        <sz val="11"/>
        <rFont val="Segoe UI"/>
        <family val="2"/>
      </rPr>
      <t>9.100</t>
    </r>
    <r>
      <rPr>
        <sz val="11"/>
        <rFont val="Segoe UI"/>
        <family val="2"/>
      </rPr>
      <t xml:space="preserve"> artículos científicos publicados en revistas científicas especializadas por investigadores colombianos</t>
    </r>
  </si>
  <si>
    <r>
      <rPr>
        <b/>
        <sz val="11"/>
        <rFont val="Segoe UI"/>
        <family val="2"/>
      </rPr>
      <t>1</t>
    </r>
    <r>
      <rPr>
        <sz val="11"/>
        <rFont val="Segoe UI"/>
        <family val="2"/>
      </rPr>
      <t xml:space="preserve"> modelo cienciométrico presentado al SNCTI</t>
    </r>
  </si>
  <si>
    <r>
      <rPr>
        <b/>
        <sz val="11"/>
        <rFont val="Segoe UI"/>
        <family val="2"/>
      </rPr>
      <t>217</t>
    </r>
    <r>
      <rPr>
        <sz val="11"/>
        <rFont val="Segoe UI"/>
        <family val="2"/>
      </rPr>
      <t xml:space="preserve"> proyectos de investigación apoyados</t>
    </r>
  </si>
  <si>
    <r>
      <rPr>
        <b/>
        <sz val="11"/>
        <rFont val="Segoe UI"/>
        <family val="2"/>
      </rPr>
      <t>1</t>
    </r>
    <r>
      <rPr>
        <sz val="11"/>
        <rFont val="Segoe UI"/>
        <family val="2"/>
      </rPr>
      <t xml:space="preserve"> política CTeI aprobada y en implementación</t>
    </r>
  </si>
  <si>
    <r>
      <rPr>
        <b/>
        <sz val="11"/>
        <rFont val="Segoe UI"/>
        <family val="2"/>
      </rPr>
      <t>1150</t>
    </r>
    <r>
      <rPr>
        <sz val="11"/>
        <rFont val="Segoe UI"/>
        <family val="2"/>
      </rPr>
      <t xml:space="preserve"> empresas apoyadas en procesos de innovación por Colciencias</t>
    </r>
  </si>
  <si>
    <r>
      <t xml:space="preserve">A tercer trimestre de la vigencia, desde el componente de sensibilización y formación de empresas en procesos de innovación apoyados a través del Programa de Alianzas, se ha  logrado apoyar  </t>
    </r>
    <r>
      <rPr>
        <b/>
        <sz val="11"/>
        <rFont val="Segoe UI"/>
        <family val="2"/>
      </rPr>
      <t>600 empresas</t>
    </r>
    <r>
      <rPr>
        <sz val="11"/>
        <rFont val="Segoe UI"/>
        <family val="2"/>
      </rPr>
      <t xml:space="preserve"> de las 1150 planeadas para el año es decir se presenta un cumplimiento del 52,2% frente a la meta anual y un 85%   para el trimestre analizado. El discriminado por región se muestra a continuación:
- Andino Amazónica: 136 empresas( 75 en segundo trimestre y 61 en tercer trimestre)
- Antioquia:167 empresas (86 en segundo trimestre y 82 en tercer trimestre)
- Caribe: 143 empresas (78 en segundo trimestre y 65 en tercer trimestre)
- Eje cafetero:153 empresas ( 61 empresas en segundo trimestre y 92 en tercer trimestre)
A tercer trimestre se han sensibilizado un total de </t>
    </r>
    <r>
      <rPr>
        <b/>
        <sz val="11"/>
        <rFont val="Segoe UI"/>
        <family val="2"/>
      </rPr>
      <t>1.290</t>
    </r>
    <r>
      <rPr>
        <sz val="11"/>
        <rFont val="Segoe UI"/>
        <family val="2"/>
      </rPr>
      <t xml:space="preserve"> empresas a través de estrategias enfocadas en el uso, apropiación y utilidad de la CTeI, representando un 44,5% de la meta programada para el año. De acuerdo con el reporte de las cámaras de comercio, se han sensibilizado 2314 personas en representación de sus empresas, en las siguientes Alianzas: Andino Amazónica (190), Antioquia (357), Caribe (176), Eje Cafetero (121), Llanos (231), Pacífico (647), Santanderes, Boyacá (406), Tolima Huila-Cundinamarca (186)
Por su parte, en el marco del desarrollo de la estrategia de apoyo en implementación y formación para las empresas que han sido parte del Programa Alianzas, el pasado 15  de agosto, se dió apertura a la invitación “travesía de la Innovación”, actividad operada por Neurocity, bajo el convenio con Confecámaras y que se divide en 3 momentos:
-InnoGo: Encuentro Nacional de Alianzas para la Innovación enfocado en acelerar procesos de innovación a través de casos de éxito, networking y trabajo colaborativo para la solución de desafíos.
-Tu media Naranja Empresarial: acompañamiento en la implementación de prototipos a 8 empresas del país (una por cada Alianza).
-Propulsores de la Innovación: transferencia de conocimiento y habilidades a actores del ecosistema de innovación (espacio para facilitadores que han acompañado al programa.
</t>
    </r>
  </si>
  <si>
    <r>
      <rPr>
        <b/>
        <sz val="11"/>
        <rFont val="Segoe UI"/>
        <family val="2"/>
      </rPr>
      <t>2900</t>
    </r>
    <r>
      <rPr>
        <sz val="11"/>
        <rFont val="Segoe UI"/>
        <family val="2"/>
      </rPr>
      <t xml:space="preserve"> personas sensibilizadas a través de estrategias enfocadas en el uso, apropiación y utilidad de la CTeI</t>
    </r>
  </si>
  <si>
    <r>
      <rPr>
        <b/>
        <sz val="11"/>
        <rFont val="Segoe UI"/>
        <family val="2"/>
      </rPr>
      <t>316</t>
    </r>
    <r>
      <rPr>
        <sz val="11"/>
        <rFont val="Segoe UI"/>
        <family val="2"/>
      </rPr>
      <t xml:space="preserve"> empresas apoyadas en procesos de innovación por Colciencias</t>
    </r>
  </si>
  <si>
    <r>
      <t xml:space="preserve">
En el marco de la estrategia de Sistemas de Innovación Empresarial, a tercer trimestre se han apoyado un total de </t>
    </r>
    <r>
      <rPr>
        <b/>
        <sz val="11"/>
        <rFont val="Segoe UI"/>
        <family val="2"/>
      </rPr>
      <t>123 empresa</t>
    </r>
    <r>
      <rPr>
        <sz val="11"/>
        <rFont val="Segoe UI"/>
        <family val="2"/>
      </rPr>
      <t>s en procesos de innovación, es decir se presenta un cumplimiento de 39% frente a la meta anu al establecida y un 50% respecto a la meta del programa para el período analizado. Esto se presenta, debido  que el apoyo a las empresas depende de la suscripción de un convenio con Ruta N, el cual a la fecha se encuentra en trámite de legalización.
La estrategia continua en implementación las regiones de Santander, Norte de Santander, Eje Cafetero, Valle del Cauca, Barranquilla y Bogotá. En las primeras tres se realizaron los eventos de cierre del programa, mientras en las siguientes se realizarán en el último trimestre del año.
En cuanto a la gestión de la innovación para las regiones sustentadas a través de la consolidación y socilaización del proyecto tipo, para el período analizado se acompañó la mesa técnica de Guania, y se asesoró al equipo técnico de regalias para la mesa técnica de Risaralda. Respecto al proyecto oferta innovación empresarial ha sido aprobado para tres regiones (Cundinamarca, Nariño y Boyacá) mediante su presentación ante el OCAD.
Finalmente, con relación a la consolidación y medición de resultados e impactos logrados en la estrategia de Sistemas de Innovación Empresarial, a partir de la Bitácora de Inversiones (herramienta diseñada para medir el avance de las empresas desde que iniciaron el programa hasta la obtención de resultados del mismo), se ha continuado con la recolección, consolidación y análisis de la información tanto de las empresas participantes como del registro de inversiones de las empresas beneficiarias del programa en el 2017 en las seis regiones donde se ha ejecutado el programa.</t>
    </r>
  </si>
  <si>
    <r>
      <rPr>
        <b/>
        <sz val="11"/>
        <rFont val="Segoe UI"/>
        <family val="2"/>
      </rPr>
      <t xml:space="preserve">9 </t>
    </r>
    <r>
      <rPr>
        <sz val="11"/>
        <rFont val="Segoe UI"/>
        <family val="2"/>
      </rPr>
      <t>empresas apoyadas en procesos de innovación por Colciencias</t>
    </r>
  </si>
  <si>
    <r>
      <t>A tercer trimestre de la vigencia, se reportan</t>
    </r>
    <r>
      <rPr>
        <b/>
        <sz val="11"/>
        <rFont val="Segoe UI"/>
        <family val="2"/>
      </rPr>
      <t xml:space="preserve"> 5 empresas</t>
    </r>
    <r>
      <rPr>
        <sz val="11"/>
        <rFont val="Segoe UI"/>
        <family val="2"/>
      </rPr>
      <t xml:space="preserve"> apoyadas en procesos de innovación que dan cuenta de la gestión realizada en la convocatoria para la solución de retos empresariales a partir de soluciones energéticas. Por lo anterior, se logra un </t>
    </r>
    <r>
      <rPr>
        <b/>
        <sz val="11"/>
        <rFont val="Segoe UI"/>
        <family val="2"/>
      </rPr>
      <t xml:space="preserve">56% </t>
    </r>
    <r>
      <rPr>
        <sz val="11"/>
        <rFont val="Segoe UI"/>
        <family val="2"/>
      </rPr>
      <t>de cumplimiento con respecto a la meta anual establecida. Vale resaltar que la meta para el período registraba el apoyo a un total de 7 empresas ( 3 relacionadas con la iniciativa de Apoyo a la I+D- Cierre de Brechas Tecnológicas  y 4 de la convocatoria de retos empresariales) ; no obstante la diferencia radica en el aplazamiento para 2018 del proyecto de "Cierre de brechas de Innovación y Tecnología, en el que se pretendía definir estrategias sectoriales para el cierre de brechas de cara a los principales retos sectoriales identificados y las tendencias tecnológicas que tendrán mayor impacto en la industria.
En lo que respecto a la Convocatoria de reconocimiento Centros de Desarrollo Tecnológico, Centros de Innovación y Unidades de I+D+i de empresas , con corte a 31 de julio han sido reconocidas 16 unidades de I+d+i y se radicaron tres (3) solicitudes para el reconocimiento de centros, las cuales se encuentran en proceso de evaluación.</t>
    </r>
  </si>
  <si>
    <r>
      <rPr>
        <b/>
        <sz val="11"/>
        <rFont val="Segoe UI"/>
        <family val="2"/>
      </rPr>
      <t>214</t>
    </r>
    <r>
      <rPr>
        <sz val="11"/>
        <rFont val="Segoe UI"/>
        <family val="2"/>
      </rPr>
      <t xml:space="preserve"> empresas apoyadas en procesos de innovación por Colciencias</t>
    </r>
  </si>
  <si>
    <r>
      <t xml:space="preserve">
 Con corte a 30 de septiembre de 2017, se registran </t>
    </r>
    <r>
      <rPr>
        <b/>
        <sz val="11"/>
        <rFont val="Segoe UI"/>
        <family val="2"/>
      </rPr>
      <t>2 empresas</t>
    </r>
    <r>
      <rPr>
        <sz val="11"/>
        <rFont val="Segoe UI"/>
        <family val="2"/>
      </rPr>
      <t xml:space="preserve"> apoyadas en procesos de innovación con cargo a la iniciativa de contratación de desarrollo de soluciones Innovadoras sector Agro. Esto representa el 1% de la meta anual del programa TIC. Se contempla cumplir con el 99% del reporte a cuarto trimestre 
La convocatoria 774 para "promover la adopción de modelos de calidad en la Industria TI colombiana: ISO 29110", cerró el pasado 12 de mayo,  y publicó el banco definitvo de elegibles con un total de 63 empresas beneficiarias y 8 ejecutoras.  Vale resaltar que la meta de empresas apoyadas da cuenta de 110 empresas y para el caso logró el 65% de la cifra esperada. El total de recursos asignados para esta convocatoria corresponde $3.300.000.000 millones de pesos.
Frente a la convocatoria 787 de "Especializacion Inteligente de la Industria TI 2017", dió apertura el 16 de junio y cerró el pasado 04 de agosto. Según resultados del banco definitivo de elegibles se registran un total de </t>
    </r>
    <r>
      <rPr>
        <b/>
        <sz val="11"/>
        <rFont val="Segoe UI"/>
        <family val="2"/>
      </rPr>
      <t>14 propuestas</t>
    </r>
    <r>
      <rPr>
        <sz val="11"/>
        <rFont val="Segoe UI"/>
        <family val="2"/>
      </rPr>
      <t xml:space="preserve"> que cumplieron los requisitos y superaron el puntaje mínimo de evaluación  (70 puntos).
La convocatoria 789 para "cofinanciar proyectos de Investigación Aplicada, Desarrollo Tecnológico e Innovación con TIC en sectores estratégicos",  abrió el pasado 16 de junio  y tuvo fecha de cierre 16 de agosto de 2017. Posterior a la etapa de evaluación se publicó el banco de elegibles con un total de</t>
    </r>
    <r>
      <rPr>
        <b/>
        <sz val="11"/>
        <rFont val="Segoe UI"/>
        <family val="2"/>
      </rPr>
      <t xml:space="preserve"> 9 propuesta</t>
    </r>
    <r>
      <rPr>
        <sz val="11"/>
        <rFont val="Segoe UI"/>
        <family val="2"/>
      </rPr>
      <t>s que superaron el puntaje mínimo de 70 puntos.</t>
    </r>
    <r>
      <rPr>
        <b/>
        <sz val="11"/>
        <rFont val="Segoe UI"/>
        <family val="2"/>
      </rPr>
      <t xml:space="preserve">
</t>
    </r>
    <r>
      <rPr>
        <sz val="11"/>
        <rFont val="Segoe UI"/>
        <family val="2"/>
      </rPr>
      <t xml:space="preserve">A su vez, la convocatoria 788 para "apoyar la presentación de solicitudes de patente TIC en fase nacional e internacional" dió apertura el pasado 16 de junio y cerró el miercoles 16 de agosto. A esta convocatoria se presentaron un toral de 22 propuestas, de las cuales según el banco definitivo de elegibles </t>
    </r>
    <r>
      <rPr>
        <b/>
        <sz val="11"/>
        <rFont val="Segoe UI"/>
        <family val="2"/>
      </rPr>
      <t xml:space="preserve">10 </t>
    </r>
    <r>
      <rPr>
        <sz val="11"/>
        <rFont val="Segoe UI"/>
        <family val="2"/>
      </rPr>
      <t xml:space="preserve">cumplieron requisitos y superaron el puntaje mínimo de evaluación.
</t>
    </r>
  </si>
  <si>
    <r>
      <rPr>
        <b/>
        <sz val="11"/>
        <rFont val="Segoe UI"/>
        <family val="2"/>
      </rPr>
      <t>900</t>
    </r>
    <r>
      <rPr>
        <sz val="11"/>
        <rFont val="Segoe UI"/>
        <family val="2"/>
      </rPr>
      <t xml:space="preserve"> personas sensibilizadas a través de estrategias enfocadas en el uso, apropiación y utilidad de la CTeI</t>
    </r>
  </si>
  <si>
    <r>
      <rPr>
        <b/>
        <sz val="11"/>
        <rFont val="Segoe UI"/>
        <family val="2"/>
      </rPr>
      <t>8</t>
    </r>
    <r>
      <rPr>
        <sz val="11"/>
        <rFont val="Segoe UI"/>
        <family val="2"/>
      </rPr>
      <t xml:space="preserve"> licenciamientos tecnológicos apoyados</t>
    </r>
  </si>
  <si>
    <r>
      <rPr>
        <b/>
        <sz val="11"/>
        <rFont val="Segoe UI"/>
        <family val="2"/>
      </rPr>
      <t xml:space="preserve">470 </t>
    </r>
    <r>
      <rPr>
        <sz val="11"/>
        <rFont val="Segoe UI"/>
        <family val="2"/>
      </rPr>
      <t>registros de patentes solicitadas por residentes en oficina nacional y PCT</t>
    </r>
  </si>
  <si>
    <r>
      <rPr>
        <b/>
        <sz val="11"/>
        <rFont val="Segoe UI"/>
        <family val="2"/>
      </rPr>
      <t>33.000</t>
    </r>
    <r>
      <rPr>
        <sz val="11"/>
        <rFont val="Segoe UI"/>
        <family val="2"/>
      </rPr>
      <t xml:space="preserve"> personas sensibilizadas a través de estrategias enfocadas en el uso, apropiación y utilidad de la CTeI</t>
    </r>
  </si>
  <si>
    <r>
      <t>En el marco del instrumento A Ciencia Cierta - BIO, se registró un avance de</t>
    </r>
    <r>
      <rPr>
        <b/>
        <sz val="11"/>
        <rFont val="Segoe UI"/>
        <family val="2"/>
      </rPr>
      <t xml:space="preserve"> 9.283 personas sensibilizadas </t>
    </r>
    <r>
      <rPr>
        <sz val="11"/>
        <rFont val="Segoe UI"/>
        <family val="2"/>
      </rPr>
      <t xml:space="preserve">correspondientes a usuarios únicos que vistitaron  el sitio web de A Ciencia Cierta. A 30 de septiembre de la vigencia se muestra un avance del 28% frente a la meta anual establecida, logrando así cumplir con lo proyectado en el período analizado.El cumplimiento del 72% restante de la meta se proyecta para el cuarto trimestre de 2017.
Desde ese misma iniciativa se debe destacar la definición de los lineamientos y variables para la evaluación de A Ciencia Cierta Agro y los ajustes técnicos y de contenidos al portal, que incluya la publicación de los avances, padrinos, cierres y sistematización de las experiencias que se beneficiaron de esta versión del concurso.
Frente a la gestión de Convocatoria Ideas para el cambio - Ciencia y TIC para la paz, es importante señalar el proceso de socialización de la misma a partir de un evento de lanzamiento en el cual participó Colciencias, MINTIC y la Unidad de Victimas. Así mismo, se realizaron sesi (6) talleres de socialización realizados en las ciudades de Cali, Popayan, Medellín, Barranquilla, Bucaramanga  y Bogotá, con la participación deun total de 280 personas.
Con el propósito de recibir propuestas adecuadas a las condiciones de los Sujetos de Reparación Colectiva y por solicitud de los posibles proponentes, se realizó una adenda a la convocatoria ampliando el plazo de cierre por dos meses. 
Con respecto a agenda ciudadana, se han avanzado en la construcción de los 24 documentos de retos ciudadanos en 8 temáticas: educación, agua, seguridad alimentaria, medio ambiente, energía, salud y sociedad digital. Se suspende la ejecución de esta tarea, teniendo en cuenta que es necesario implementar una serie de acciones líderadas por la Unidad de Política con relación al libro verde, las cuales brindarán insumos necesarios para el fortalecimiento de los retos y continuar con la implemenntación de la agenda ciudadana.
Frente a la actualización de la Estrategia Nacional de Apropiación Social de CTeI y lineamientos de política de una cultura en CTeI, se formuló una ruta metodológica que permita llevar a cabo una revisión integral de este documento. En ese mima fase, se encuentra la construcción del documento de lineamientos y guia sobre innovación social desde la CTeI.
Con relación al fortalecimiento del Centro de Documentación, para el período analizado se culminó el documento de redimensionamiento del CENDOC, el incluye el capítulo de Arquitectura de Servicios.
</t>
    </r>
  </si>
  <si>
    <r>
      <rPr>
        <b/>
        <sz val="11"/>
        <rFont val="Segoe UI"/>
        <family val="2"/>
      </rPr>
      <t>100%</t>
    </r>
    <r>
      <rPr>
        <sz val="11"/>
        <rFont val="Segoe UI"/>
        <family val="2"/>
      </rPr>
      <t xml:space="preserve"> Cumplimiento de los requisitos de GEL Colciencias 2017 </t>
    </r>
  </si>
  <si>
    <r>
      <t>Con el propósito de dar cumplimiento del indicador programático de Convertir a Colciencias en más moderna GEL, desde el programa “Atrévete (Ideas para el Cambio, A Ciencia Cierta)” durante el tercer trimestre de 2017, se gestionaron 4  de los 4 requisitos de Gobierno en Línea aplicables al programa, lo cual representa un cumplimiento del</t>
    </r>
    <r>
      <rPr>
        <b/>
        <sz val="11"/>
        <rFont val="Segoe UI"/>
        <family val="2"/>
      </rPr>
      <t xml:space="preserve"> 100%</t>
    </r>
    <r>
      <rPr>
        <sz val="11"/>
        <rFont val="Segoe UI"/>
        <family val="2"/>
      </rPr>
      <t>, que  da cuenta de las acciones emprendidas desde la Dirección de Mentalidad y Cultura para fortalecer y ampliar los espacios de participación ciudadana, de consulta en la formulación, evaluación y seguimiento de proyectos dirigidos a grupos de interés y ciudadanía en general.</t>
    </r>
  </si>
  <si>
    <r>
      <rPr>
        <b/>
        <sz val="11"/>
        <rFont val="Segoe UI"/>
        <family val="2"/>
      </rPr>
      <t xml:space="preserve"> 1.623.480</t>
    </r>
    <r>
      <rPr>
        <sz val="11"/>
        <rFont val="Segoe UI"/>
        <family val="2"/>
      </rPr>
      <t xml:space="preserve"> personas sensibilizadas a través de estrategias enfocadas en el uso, apropiación y utilidad de la CTeI</t>
    </r>
  </si>
  <si>
    <r>
      <t xml:space="preserve">A 30 se septiembre se logró un total de </t>
    </r>
    <r>
      <rPr>
        <b/>
        <sz val="11"/>
        <rFont val="Segoe UI"/>
        <family val="2"/>
      </rPr>
      <t>737.107 personas sensibilizadas</t>
    </r>
    <r>
      <rPr>
        <sz val="11"/>
        <rFont val="Segoe UI"/>
        <family val="2"/>
      </rPr>
      <t xml:space="preserve"> a través de estrategias enfocadas en el uso, apropiación y utilidad de la CTeI, de las cuales 215.268 que corresponde a transmisiones a través de televisión de la iniciativa denominada "Científico por un Día", 509.699 a partir de la iniciativa "Formulas del Cambio" y  12.140  a cargo de la estrategia "Todo es Ciencia TEC"; de esta manera se muestra un avance en meta del programa del </t>
    </r>
    <r>
      <rPr>
        <b/>
        <sz val="11"/>
        <rFont val="Segoe UI"/>
        <family val="2"/>
      </rPr>
      <t>45%</t>
    </r>
    <r>
      <rPr>
        <sz val="11"/>
        <rFont val="Segoe UI"/>
        <family val="2"/>
      </rPr>
      <t xml:space="preserve">  y se evidencia un cumplimiento a satisfacción de acuerdo a lo programada para el trimestre analizado.
Así mismo, en el tercer trimestre se produjeron 9 capítulos de dos series; Fórmulas de Cambio y Perfilados. Para el caso de Científico por un día a la fecha se cuenta con  12 capítulos finalizados y emitidos ya por varios canales aliados. 
Por su parte, desde la producción de los documentales de Colombia Bio se han finalizados 6 capítulos y se encuentran dos en proceso.
Se llevó a cabo el Encuentro colombiano de divulgadores de la Ciencia, donde Colciencias  tuvo la oportunidad de presentar los tres componentes  de la Iniciativa Estratégica "Todo es Ciencia" evento en el cual se revisó las posibilidades de alianzas y sinergias con la academia y otros actores del SNCTeI.
Desde la iniciativa Científico por un día, se han realizado esfuerzos importantes para  la generación, comprensión y exploración  del conocimiento científico apoyados en el aprovechamiento de los recursos comunicativos que ofrece internet, en esta línea y como reconocimiento de esta labor el pasado el 27 de julio en Montevideo - Uruguay, Colciencias recibió un galardon a la gestión en la sensibilización de personas esta el premio TAL (Televisión América Latina) , otorgado , en la categoría de MEJOR PRODUCCIÓN EDUCATIVA compitiendo con otros 282 contenidos postulados de 11 nacionalidades, esta serie fue realizada con el acompañamiento del Canal Señal Colombia. </t>
    </r>
  </si>
  <si>
    <r>
      <rPr>
        <b/>
        <sz val="11"/>
        <rFont val="Segoe UI"/>
        <family val="2"/>
      </rPr>
      <t xml:space="preserve">320.000 </t>
    </r>
    <r>
      <rPr>
        <sz val="11"/>
        <rFont val="Segoe UI"/>
        <family val="2"/>
      </rPr>
      <t>niños y jóvenes apoyados en procesos de vocación científica</t>
    </r>
  </si>
  <si>
    <r>
      <t>En lo que lleva de 2017, se han apoyado 163.090  (39. 330 en primer trimestre, 123.453 en segundo trimestre y   365 en tercer trimestre) desde las iniciativas estratégicas de gestión territorial, implementación de la Comunidad Ondas y proyectos especiales. Con esto, en el período analizado se presenta un cumplimiento del</t>
    </r>
    <r>
      <rPr>
        <b/>
        <sz val="11"/>
        <rFont val="Segoe UI"/>
        <family val="2"/>
      </rPr>
      <t xml:space="preserve"> 51%</t>
    </r>
    <r>
      <rPr>
        <sz val="11"/>
        <rFont val="Segoe UI"/>
        <family val="2"/>
      </rPr>
      <t xml:space="preserve"> frente a la meta establecida para el año y del 94% de la meta registrada a septiembre de 2017.
Con respecto Socialización y divulgación del Programa Ondas, Colciencias en conjunto con algunos grupos de investigación y sus proyectos han participado siguientes eventos: Feria de Ciencias e Ingenierías del Estado de México 2017, realizado en la ciudad de Toluca, VII Encuentro Nacional e Internacional “Yo amo la ciencia” 2017, Expo-Ciencias Internacional 2017, Intel Internactional Science and Engineering Fair (Intel ISEF 2017).
Con relación a los lineamientos pedagógicos y metodológicos del programa, en este período se culminó el conjunto de seis (6) publicaciones que conforman el paquete de lineamientos Ondas. Esto incluyó actividades de revisión, elaboración de observaciones y ajustes, así como el seguimiento al trabajo editorial.
Frente a la gestión territorial desde el Programa Ondas, se ha avanzado en el desarrollo del proyecto tipo en el marco de mesas técnicas realizadas con el Departamento Nacional de Planeación, Gobernación del Nariño. Así mismo, se legalizaron 03 convenios para la movilización social de actores del programa Ondas.</t>
    </r>
  </si>
  <si>
    <r>
      <rPr>
        <b/>
        <sz val="11"/>
        <rFont val="Segoe UI"/>
        <family val="2"/>
      </rPr>
      <t xml:space="preserve">31.247 </t>
    </r>
    <r>
      <rPr>
        <sz val="11"/>
        <rFont val="Segoe UI"/>
        <family val="2"/>
      </rPr>
      <t>niños y jóvenes apoyados en procesos de vocación científica</t>
    </r>
  </si>
  <si>
    <r>
      <t>A 30 de septiembre, se reportaron 407 jóvenes apoyados por cuenta de las iniciativas estratégicas de aliados nexo global y Alianza SENAproyectos especiales. Este último, a partir de un convenio realizado con la Universidad Politécnica de Valencia, SENA  y Colciencias para formar instructores y aprendices del SENA en procesos de innovación. Con esto se logra e</t>
    </r>
    <r>
      <rPr>
        <b/>
        <sz val="11"/>
        <rFont val="Segoe UI"/>
        <family val="2"/>
      </rPr>
      <t>l 1,3%</t>
    </r>
    <r>
      <rPr>
        <sz val="11"/>
        <rFont val="Segoe UI"/>
        <family val="2"/>
      </rPr>
      <t xml:space="preserve"> de la meta establecida para 2017, haciendo claridad que el grueso del reporte se concentrará  en cuarto trimestre (39.900 niños y jóvenes).
Frente a la convocatoria de Jóvenes Investigadores e Innovadores - Alianza SENA 2016 -2017, al 30 de septiembre de 2017 se consolidó  (previo proceso de evaluación de propuestas recibidas y surtido el periodo de subsanación) el banco definitivo de elegibles registrando un total de 91 jóvenes elegibles.
Con relación a la Convocatoria Jóvenes Investigadores e Innovadores 2017:  se realizó la publicación del banco preliminar de elegibles, donde de las 1.047 propuestas evaluadas, 514 fueron elegibles y 533 quedaron por debajo del umbral. Dichos resultados se dieron en el marco de la adenda 1 de 2017, la cual adelantó la entrega de publicación de resultados preliminares del 22 al 07 de septiembre.
Finalmente en el marco de la estrategia de gestión territorial, se reformuló el Proyecto Oferta Jóvenes Investigadores y revisó la cadena de valor con el DNP, para ser validado por la Dirección de Mentalidad y cultura y posterior publicación en web.</t>
    </r>
  </si>
  <si>
    <r>
      <rPr>
        <b/>
        <sz val="11"/>
        <rFont val="Segoe UI"/>
        <family val="2"/>
      </rPr>
      <t>100%</t>
    </r>
    <r>
      <rPr>
        <sz val="11"/>
        <rFont val="Segoe UI"/>
        <family val="2"/>
      </rPr>
      <t xml:space="preserve"> de asignación del cupo de inversión para deducción tributaria</t>
    </r>
  </si>
  <si>
    <r>
      <rPr>
        <b/>
        <sz val="11"/>
        <rFont val="Segoe UI"/>
        <family val="2"/>
      </rPr>
      <t>100</t>
    </r>
    <r>
      <rPr>
        <sz val="11"/>
        <rFont val="Segoe UI"/>
        <family val="2"/>
      </rPr>
      <t xml:space="preserve"> empresas apoyadas empresas en procesos de innovación</t>
    </r>
  </si>
  <si>
    <r>
      <rPr>
        <b/>
        <sz val="11"/>
        <rFont val="Segoe UI"/>
        <family val="2"/>
      </rPr>
      <t xml:space="preserve">2 </t>
    </r>
    <r>
      <rPr>
        <sz val="11"/>
        <rFont val="Segoe UI"/>
        <family val="2"/>
      </rPr>
      <t>ciudades con pacto por la innovación en ejecución</t>
    </r>
  </si>
  <si>
    <r>
      <rPr>
        <b/>
        <sz val="11"/>
        <rFont val="Segoe UI"/>
        <family val="2"/>
      </rPr>
      <t>300</t>
    </r>
    <r>
      <rPr>
        <sz val="11"/>
        <rFont val="Segoe UI"/>
        <family val="2"/>
      </rPr>
      <t xml:space="preserve"> personas sensibilizadas a través de estrategias enfocadas en el uso, apropiación y utilidad de la CTeI</t>
    </r>
  </si>
  <si>
    <r>
      <rPr>
        <b/>
        <sz val="11"/>
        <rFont val="Segoe UI"/>
        <family val="2"/>
      </rPr>
      <t>2</t>
    </r>
    <r>
      <rPr>
        <sz val="11"/>
        <rFont val="Segoe UI"/>
        <family val="2"/>
      </rPr>
      <t xml:space="preserve"> acciones de fortalecimiento de capacidades desarrolladas</t>
    </r>
  </si>
  <si>
    <r>
      <rPr>
        <b/>
        <sz val="11"/>
        <rFont val="Segoe UI"/>
        <family val="2"/>
      </rPr>
      <t>33</t>
    </r>
    <r>
      <rPr>
        <sz val="11"/>
        <rFont val="Segoe UI"/>
        <family val="2"/>
      </rPr>
      <t xml:space="preserve"> departamentos que han hecho uso de las herramientas de apoyo a la estructuración de proyectos ofrecidas</t>
    </r>
  </si>
  <si>
    <r>
      <rPr>
        <b/>
        <sz val="11"/>
        <rFont val="Segoe UI"/>
        <family val="2"/>
      </rPr>
      <t>33</t>
    </r>
    <r>
      <rPr>
        <sz val="11"/>
        <rFont val="Segoe UI"/>
        <family val="2"/>
      </rPr>
      <t xml:space="preserve">  Planes y acuerdos suscritos y ratificados-actualizados </t>
    </r>
  </si>
  <si>
    <r>
      <rPr>
        <b/>
        <sz val="11"/>
        <rFont val="Segoe UI"/>
        <family val="2"/>
      </rPr>
      <t>5</t>
    </r>
    <r>
      <rPr>
        <sz val="11"/>
        <rFont val="Segoe UI"/>
        <family val="2"/>
      </rPr>
      <t xml:space="preserve"> alianzas estratégicas internacionales en términos de recursos y capital político</t>
    </r>
  </si>
  <si>
    <r>
      <t>Al haber confirmado el pago correspondiente a la cuota administrativa del Comité de Política Científica y Tecnológica (CSTP) de la OCDE se da cumplimiento a uno de los compromisos anuales adquiridos por Colciencias como líder sectorial en Ciencia, Tecnología e Innovación para la OCDE y es la alianza lograda en terminos de recursos y capital político.
No se tienen avances frente a la iniciativa de Gestión de Alianzas Internacionales. 
Frente a la reunión de Ministros en términos de gestión se negoció la Declaración de Medellín acerca del compromiso de los paises para fortalecer la CTeI en la región y se ajustaron el resto de documentos de trabajo para el desarrollo de la reunión ministerial que tendrá lugar en Medellín, en el mes de noviembre de este año. Con esto, se finaliza el último paso antes de iniciar el proceso de cumbre ministerial los días 2 y 3 de noviembre.
 De lo anterior se evidencia un cumplimiento del</t>
    </r>
    <r>
      <rPr>
        <b/>
        <sz val="11"/>
        <rFont val="Segoe UI"/>
        <family val="2"/>
      </rPr>
      <t xml:space="preserve"> 20%</t>
    </r>
    <r>
      <rPr>
        <sz val="11"/>
        <rFont val="Segoe UI"/>
        <family val="2"/>
      </rPr>
      <t xml:space="preserve"> frente a la meta de 5 alianzas estratégicas internacionales prevista para la vigencia.</t>
    </r>
  </si>
  <si>
    <r>
      <rPr>
        <b/>
        <sz val="11"/>
        <rFont val="Segoe UI"/>
        <family val="2"/>
      </rPr>
      <t>64</t>
    </r>
    <r>
      <rPr>
        <sz val="11"/>
        <rFont val="Segoe UI"/>
        <family val="2"/>
      </rPr>
      <t xml:space="preserve"> movilidades internacionales apoyadas</t>
    </r>
  </si>
  <si>
    <r>
      <t xml:space="preserve">La convocatoria 782-2017 de Movilidades de Investigadores con Europa terminó el proceso de evaluaciones con los siguentes resultados: 
Capitulo 1: fueron evaluadas 9 propuestas
Capitulo 2: fueron evaluadas 5 propuestas
Capitulo 3: ninguna propuesta evaluada por no cumplir con los requisitos
Se espera para este capitulo 3 con Alemania tener la apertura de una invitación a presentar propuestas y abrir espacios en donde se puedan tener mayor numero de movilidades. Los resultados defintivos se publicarán el 03 de noviembre. 
Respecto a lo anterior, es válido señalar que se alcanzó solamente el </t>
    </r>
    <r>
      <rPr>
        <b/>
        <sz val="11"/>
        <rFont val="Segoe UI"/>
        <family val="2"/>
      </rPr>
      <t>5%</t>
    </r>
    <r>
      <rPr>
        <sz val="11"/>
        <rFont val="Segoe UI"/>
        <family val="2"/>
      </rPr>
      <t xml:space="preserve"> de la meta planificada para el período (3 de 64 movilidades). </t>
    </r>
  </si>
  <si>
    <r>
      <rPr>
        <b/>
        <sz val="11"/>
        <rFont val="Segoe UI"/>
        <family val="2"/>
      </rPr>
      <t>2</t>
    </r>
    <r>
      <rPr>
        <sz val="11"/>
        <rFont val="Segoe UI"/>
        <family val="2"/>
      </rPr>
      <t xml:space="preserve"> alianzas estratégicas internacionales en términos de recursos y capital político</t>
    </r>
  </si>
  <si>
    <r>
      <rPr>
        <b/>
        <sz val="11"/>
        <rFont val="Segoe UI"/>
        <family val="2"/>
      </rPr>
      <t>200</t>
    </r>
    <r>
      <rPr>
        <sz val="11"/>
        <rFont val="Segoe UI"/>
        <family val="2"/>
      </rPr>
      <t xml:space="preserve"> personas capacitadas en H2020</t>
    </r>
  </si>
  <si>
    <r>
      <rPr>
        <b/>
        <sz val="11"/>
        <rFont val="Segoe UI"/>
        <family val="2"/>
      </rPr>
      <t>30</t>
    </r>
    <r>
      <rPr>
        <sz val="11"/>
        <rFont val="Segoe UI"/>
        <family val="2"/>
      </rPr>
      <t xml:space="preserve"> movilidades internacionales apoyadas</t>
    </r>
  </si>
  <si>
    <r>
      <rPr>
        <b/>
        <sz val="11"/>
        <rFont val="Segoe UI"/>
        <family val="2"/>
      </rPr>
      <t>80%</t>
    </r>
    <r>
      <rPr>
        <sz val="11"/>
        <rFont val="Segoe UI"/>
        <family val="2"/>
      </rPr>
      <t xml:space="preserve"> de satisfacción de usuarios</t>
    </r>
  </si>
  <si>
    <r>
      <t>Para el primer semestre, la medición de la satisfacción de los usuarios que accedieron a los trámites o servicios de Colciencias arrojó un</t>
    </r>
    <r>
      <rPr>
        <b/>
        <sz val="11"/>
        <rFont val="Segoe UI"/>
        <family val="2"/>
      </rPr>
      <t xml:space="preserve"> 75% de ciudadanos con calificación buena o excelente</t>
    </r>
    <r>
      <rPr>
        <sz val="11"/>
        <rFont val="Segoe UI"/>
        <family val="2"/>
      </rPr>
      <t xml:space="preserve">. A la encuesta respondieron  611 usuarios de un total de 1.520. Para este caso, se cumplió con 94% de la meta establecida para el año y en un 100% de la meta planteada para este período (75% usuarios satisfechos). Es importante resaltar que los resultados de esta encuesta fueron remitidos a las direcciones técnicas y las diferentes áreas de la Entidad, esto con el propósito de tomas medidas correctivas de acuerdo a los hallazgos encontrados o reforzar buenas prácticas para el mejoramiento del proceso de atención al ciudadano.
Los </t>
    </r>
    <r>
      <rPr>
        <b/>
        <sz val="11"/>
        <rFont val="Segoe UI"/>
        <family val="2"/>
      </rPr>
      <t>requisitos de transparencia</t>
    </r>
    <r>
      <rPr>
        <sz val="11"/>
        <rFont val="Segoe UI"/>
        <family val="2"/>
      </rPr>
      <t xml:space="preserve"> por parte del programa dan cuenta de un cumplimiento de</t>
    </r>
    <r>
      <rPr>
        <b/>
        <sz val="11"/>
        <rFont val="Segoe UI"/>
        <family val="2"/>
      </rPr>
      <t>l 100%</t>
    </r>
    <r>
      <rPr>
        <sz val="11"/>
        <rFont val="Segoe UI"/>
        <family val="2"/>
      </rPr>
      <t xml:space="preserve"> frente a la meta nual establecida. Estos avances se deben principalmente  a la existencia en la Entidad de canales y/o espacios de acceso habilitados para la realización de tramites y/o servicios, la disposición general de información general de servicio al ciudadano y  de las garantías frente  a las condiciones institucionales del sistema de PQRS.
Frente a los </t>
    </r>
    <r>
      <rPr>
        <b/>
        <sz val="11"/>
        <rFont val="Segoe UI"/>
        <family val="2"/>
      </rPr>
      <t xml:space="preserve">requisitos de Gobierno en Línea </t>
    </r>
    <r>
      <rPr>
        <sz val="11"/>
        <rFont val="Segoe UI"/>
        <family val="2"/>
      </rPr>
      <t>a septimbre de 2017, se mantiene el cumplimiento del</t>
    </r>
    <r>
      <rPr>
        <b/>
        <sz val="11"/>
        <rFont val="Segoe UI"/>
        <family val="2"/>
      </rPr>
      <t xml:space="preserve"> 100%</t>
    </r>
    <r>
      <rPr>
        <sz val="11"/>
        <rFont val="Segoe UI"/>
        <family val="2"/>
      </rPr>
      <t xml:space="preserve">  de la meta establecida para la vigencia. Los resultados se han dado en términos del desarrollo de aspectos como: la evaluación de la satisfacción de los usuarios, habilitación de canales de atención PQRS a través de tecnologías móviles y la definición de una estructura para la atención al ciudadano en la Entidad.
Con el propósito de afianzar la cultura de servicio al ciudadano, Colciencias en el período de julio a septiembre realizó una serie de capacitaciones en temas que tienen alto impacto sobre el servicio y que pueden mejorar la percepción de los ciudadanos. Los temas tratados fueron "Manejo del teléfono" e "ingreso a la entidad".  En esa línea, se continúa con el concurso “Se parte del buen servicio”, a través del cual se premia a las áreas de la Entidad con cero casos vencidos remitidos por el equipo de atención al ciudadano.
Para el periodo en mención, se atendieron</t>
    </r>
    <r>
      <rPr>
        <b/>
        <sz val="11"/>
        <rFont val="Segoe UI"/>
        <family val="2"/>
      </rPr>
      <t xml:space="preserve"> 20.002 PQRDS</t>
    </r>
    <r>
      <rPr>
        <sz val="11"/>
        <rFont val="Segoe UI"/>
        <family val="2"/>
      </rPr>
      <t xml:space="preserve"> recibidos a través de los diferentes canales. En este trimestre se evidencia una caída en el número de PQRDS de 7.899 con relación al trimestre anterior afectado por el bajo número de convocatorias abiertas durante el periodo. El canal que presenta mayor número de PQRDS es el correo electrónico con el 49% de participación al igual que en el trimestre anterior, evidenciando así que la ciudadanía presenta preferencia por canales no presenciales.  
 El consolidado arrojó que el 88% de las solicitudes recibidas con corte al tercer trimestre de 2017 corresponde a peticiones de información general las cuales son tramitadas entre 1 y 3 días.  </t>
    </r>
  </si>
  <si>
    <r>
      <rPr>
        <b/>
        <sz val="11"/>
        <rFont val="Segoe UI"/>
        <family val="2"/>
      </rPr>
      <t>97%</t>
    </r>
    <r>
      <rPr>
        <sz val="11"/>
        <rFont val="Segoe UI"/>
        <family val="2"/>
      </rPr>
      <t xml:space="preserve"> de cumplimiento de los requisitos de transparencia en Colciencias</t>
    </r>
  </si>
  <si>
    <r>
      <rPr>
        <b/>
        <sz val="11"/>
        <rFont val="Segoe UI"/>
        <family val="2"/>
      </rPr>
      <t>80%</t>
    </r>
    <r>
      <rPr>
        <sz val="11"/>
        <rFont val="Segoe UI"/>
        <family val="2"/>
      </rPr>
      <t xml:space="preserve"> de cumplimiento de los requisitos de gobierno en línea en Colciencias</t>
    </r>
  </si>
  <si>
    <r>
      <rPr>
        <b/>
        <sz val="11"/>
        <rFont val="Segoe UI"/>
        <family val="2"/>
      </rPr>
      <t>100%</t>
    </r>
    <r>
      <rPr>
        <sz val="11"/>
        <rFont val="Segoe UI"/>
        <family val="2"/>
      </rPr>
      <t xml:space="preserve"> de programas estratégicos priorizados comunicados </t>
    </r>
  </si>
  <si>
    <r>
      <t>A tercer trimestre de la vigencia, se han comunicado el</t>
    </r>
    <r>
      <rPr>
        <b/>
        <sz val="11"/>
        <rFont val="Segoe UI"/>
        <family val="2"/>
      </rPr>
      <t xml:space="preserve"> 70%</t>
    </r>
    <r>
      <rPr>
        <sz val="11"/>
        <rFont val="Segoe UI"/>
        <family val="2"/>
      </rPr>
      <t xml:space="preserve"> de los programas estratégicos priorizados respecto a la meta del 100% para la vigencia. De julio a septiembre se generaron campañas de comunicación en torno a los siguentes programas: Articulación de Oferta y Demanda para Recurso Humano de Alto Nivel, Alianzas para la Innovación, Sistemas de Innovación en Empresas, Programa TIC, Jóvenes Investigadores, Beneficios Tributarios para CTeI, Pacto por la Innovación, Desarrollo de Capacidades para Diseño y Evaluación de Políticas en los actores del Sistema Nacional, Capacidades para la Formulación y Estructuración de Proyectos en CTeI y Participación de Colombia en el Ámbito internacional.
Sumando a lo anterior, se adelantaron las acciones correspondientes a la difusión de los programas estratégicos de la entidad, reflejados en 7 campañas de comunicación, las cuales fueron el resultado del análisis y conceptualización de los temas, cumpliendo lo planteado para el periodo.
Para este mismo período,  se realizó seguimiento y se mantuvo el cumplimiento de los 7 requisitos del índice de ITEP a cargo del programa, logrando así el </t>
    </r>
    <r>
      <rPr>
        <b/>
        <sz val="11"/>
        <rFont val="Segoe UI"/>
        <family val="2"/>
      </rPr>
      <t>100%</t>
    </r>
    <r>
      <rPr>
        <sz val="11"/>
        <rFont val="Segoe UI"/>
        <family val="2"/>
      </rPr>
      <t xml:space="preserve"> de cumplimiento de la meta de los requisitos de transparencia. Esta gestión se enfoca en la generación de condiciones institucionales para divulgación de información que inlcuye: la creación de lineamientos internos para la divulgación de la información pública,  el tratamiento especial a entrega de información especifica, así como la documentación de los criterios de publicación de la información, en el marco legal aplicable. 
En está linea se mantuvieron 6 requisitos de las 7 establecidos para el programa, es decir se presenta un</t>
    </r>
    <r>
      <rPr>
        <b/>
        <sz val="11"/>
        <rFont val="Segoe UI"/>
        <family val="2"/>
      </rPr>
      <t xml:space="preserve"> 89% </t>
    </r>
    <r>
      <rPr>
        <sz val="11"/>
        <rFont val="Segoe UI"/>
        <family val="2"/>
      </rPr>
      <t>de cumpliminentos del índice GEL desde la gestión del área y un 100% frente a la meta anual establecida. La gestión que llevó al logro de los requisitos se centró en garantizar la implementación de aspecto como: el acceso a la información pública a través de diversos medios,  ela listamiento para la participación por medios electrónicos y la caracterización de los usuarios de Colciencias.
A través de iniciativas como Eventos CTeI y Ecosistema digital, se logró sensibilizar a 776.922 personas esto incluye sensibilización a través de redes sociales, página web , portal semana,com y eventos con actores del SNCTI.
En el período se registran un total de 3.906.172  de páginas vistas en el portal institucional y este comportamiento se hizo evidente un aumento paulatino en las consultas realizadas. Por ejemplo, en solo Julio se registraron 1.400.000 visitas, convirtiéndose en el mes con más visitas del año hasta la fecha. También se registró el día con más visitas en el último año y medio: 166.000 el 25 de septiembre, debido al cierre de la convocatoria de reconocimiento y medición de grupos.
En cuanto a interacción en las redes sociales institucionales, en el período de julio a septiembre de la vigencia, en Facebook se registraron 46.358 nuevas personas. En Twitter, se lograron 44.570 nuevos seguidores, y en el canal de youtube se registraron  24.450 reproducciones. Vale la pena resaltar que el comportamiento de interacciones en Facebook viene con una tendencia a la baja desde hace varios meses, debido a un problema generalizado en esta red, ya que el alcance (cantidad de personas que ven una publicación) es cada vez menor y esto hace que haya menos interacciones a medida que avanza el tiempo.
En este período, se desarrollaron 3 campañas de comunicación interna, entre las que se destacan la Lanzamiento intranet,  Project Management Office,  y socialización de la política de Gestión Ambiental.</t>
    </r>
  </si>
  <si>
    <r>
      <rPr>
        <b/>
        <sz val="11"/>
        <rFont val="Segoe UI"/>
        <family val="2"/>
      </rPr>
      <t>100%</t>
    </r>
    <r>
      <rPr>
        <sz val="11"/>
        <rFont val="Segoe UI"/>
        <family val="2"/>
      </rPr>
      <t xml:space="preserve"> de cumplimiento de los requisitos de transparencia en Colciencias</t>
    </r>
  </si>
  <si>
    <r>
      <rPr>
        <b/>
        <sz val="11"/>
        <rFont val="Segoe UI"/>
        <family val="2"/>
      </rPr>
      <t>89%</t>
    </r>
    <r>
      <rPr>
        <sz val="11"/>
        <rFont val="Segoe UI"/>
        <family val="2"/>
      </rPr>
      <t xml:space="preserve"> de cumplimiento de los requisitos de gobierno en línea en Colciencias</t>
    </r>
  </si>
  <si>
    <r>
      <rPr>
        <b/>
        <sz val="11"/>
        <rFont val="Segoe UI"/>
        <family val="2"/>
      </rPr>
      <t xml:space="preserve">2.214.250 </t>
    </r>
    <r>
      <rPr>
        <sz val="11"/>
        <rFont val="Segoe UI"/>
        <family val="2"/>
      </rPr>
      <t>personas sensibilizadas a través de estrategias enfocadas en el uso, apropiación y utilidad de la CTeI</t>
    </r>
  </si>
  <si>
    <r>
      <t xml:space="preserve">A septiembre de la vigencia se reportan 2,65 puntos de increcemento en la calificación de cultura organizacional; es decir se haa logrado el 88% de la meta establecida para 2017. El avance se da en términos de actividades relacionadas con la implementación del programa CC4 y en sus territorios: mental, emocional y físico.
En el período analizado se alcanzó un </t>
    </r>
    <r>
      <rPr>
        <b/>
        <sz val="11"/>
        <rFont val="Segoe UI"/>
        <family val="2"/>
      </rPr>
      <t xml:space="preserve">98% </t>
    </r>
    <r>
      <rPr>
        <sz val="11"/>
        <rFont val="Segoe UI"/>
        <family val="2"/>
      </rPr>
      <t>de  cumplimiento de los requisitos de transparencia establecidos como meta para el 2017. Se resalta la disposición vía web de requerimientos asociados con la gestión del talento humano, así como la generación de condiciones institucionales que garantizan la coherencia en las funciones y competencias de servidores públicos de la Entidad.
Se dió cumplimiento a las actividades  establecidos en el Plan de Bienestar e Incentivos; en lo que respecta al segundo tercer trimestre del año, período en el cual se desarrollaron 14 actividades  destacando que en su gran mayoría involucra a la comunidad Colciencias evidenciando una respuesta satisfactoria en la participación de las mismas.</t>
    </r>
  </si>
  <si>
    <r>
      <rPr>
        <b/>
        <sz val="11"/>
        <rFont val="Segoe UI"/>
        <family val="2"/>
      </rPr>
      <t>99%</t>
    </r>
    <r>
      <rPr>
        <sz val="11"/>
        <rFont val="Segoe UI"/>
        <family val="2"/>
      </rPr>
      <t xml:space="preserve"> de cumplimiento de los requisitos de transparencia en Colciencias</t>
    </r>
  </si>
  <si>
    <r>
      <rPr>
        <b/>
        <sz val="11"/>
        <rFont val="Segoe UI"/>
        <family val="2"/>
      </rPr>
      <t>100%</t>
    </r>
    <r>
      <rPr>
        <sz val="11"/>
        <rFont val="Segoe UI"/>
        <family val="2"/>
      </rPr>
      <t xml:space="preserve"> de oportunidad en el cumplimiento de fechas programadas para la formulación, seguimiento y evaluación de los planes institucionales</t>
    </r>
  </si>
  <si>
    <r>
      <t xml:space="preserve">Se consolidó la matriz de hitos de la planeación en la cual se muestra la relación mensual de los productos que realiza la Oficina Asesora de Planeación, cuyo cumplimiento depende del trabajo artículado y apoyo de las diferentes dependencias de Colciencias.   Este ejercicio permite consolidar el modelo de planeación integral garantizando que las metas estratégicas establecidas en el plan estratégico tienen asociados programas que garantizan su cumplimiento, con sus respectivas acciones, resultados esperados y presupuestos, identificando diversas fuentes, así como indicadores de monitoreo periódico y permanente que permitan generar alertas tempranas. Para el tercer trimestre, se observa un cumplimiento del </t>
    </r>
    <r>
      <rPr>
        <b/>
        <sz val="11"/>
        <rFont val="Segoe UI"/>
        <family val="2"/>
      </rPr>
      <t xml:space="preserve">100% de hitos </t>
    </r>
    <r>
      <rPr>
        <sz val="11"/>
        <rFont val="Segoe UI"/>
        <family val="2"/>
      </rPr>
      <t>conforme lo programado (14 hitos programas para el trimestre analizado). Se cumple la tendencia esperada y el comportamiento ha sido favorable en lo que lleva del año, en términos de lograr las actividades enmarcadas en el proceso de planeación institucional y del quehacer de la Oficina Asesora de Planeación de Colciencias.
Con respecto a la estrategia de socialización, capacitación y apropiación en temas asociados con la Oficina Asesora de Planeación, a tercer trimestre de 2017 se evidenció un avance del</t>
    </r>
    <r>
      <rPr>
        <b/>
        <sz val="11"/>
        <rFont val="Segoe UI"/>
        <family val="2"/>
      </rPr>
      <t xml:space="preserve"> 65%</t>
    </r>
    <r>
      <rPr>
        <sz val="11"/>
        <rFont val="Segoe UI"/>
        <family val="2"/>
      </rPr>
      <t xml:space="preserve"> en la estrategia con 26 intervenciones de las 40 planificadas para el año 2017. Este cumplimiento evidencia una asistencia del 90%. En esa línea se han implementado acciones de mejora conforme a los hallazgos detectados en la encuesta al desempeño del proceso de planeación institucional, esto incluyó: Capacitación a la Alta Dirección y dinamizadores en módulos indicadores, BSC y  reporte, revisión y seguimiento a planes en GINA; construcción y socialización de infografías con información de consulta en los distintos módulos de la herramienta que apoyan la planeación, y socialización de la gestión de la Entidad a través de medios distintos a los tradicionales.
Con relación al monitoreo permanente a la gestión de la Entidad que realiza la Oficina de Planeación, en el tercer  trimestre, se realizó la actualización de la Ficha Técnica Indicadores Estratégicos y esta cambió su nombre por anexo Técnico Indicadores Estratégicos.
Frente al fortalecimiento operaciones estadísticas de Colciencias, a la fecha se llevó a cabo la actualización del plan den normalización de bases de datos, entre las cuales se priorizan para cerrar 2017 las siguientes: alianzas internacionales, centros, ciudades con pacto, beneficios tributarios, nuevos registros de especies en el GBIF y convocatorias.
Adicionalmente, en este período con respecto al apoyo a la producción y difusión de estadísticas nacionales de CTeI, se  tiene como productos el informe de actividades realizadas en el marco del plan nacional de estadística, el informe de implementación del proyecto tableau,  el avance en las estrategias para para el mejoramiento de la medición de ACTI y las fichas departamentales actualizadas.
Con el propósito de dar cumplimiento del indicador programático de GEL-ITEP desde la Oficina Asesora de Planeación se gestionaron 146  de los 147 requisitos de transparencia lo cual representa un cumplimiento del </t>
    </r>
    <r>
      <rPr>
        <b/>
        <sz val="11"/>
        <rFont val="Segoe UI"/>
        <family val="2"/>
      </rPr>
      <t>99%</t>
    </r>
    <r>
      <rPr>
        <sz val="11"/>
        <rFont val="Segoe UI"/>
        <family val="2"/>
      </rPr>
      <t>, que  da cuenta de las acciones emprendidas por la Entidad para fortalecer y ampliar los espacios de participación ciudadana, de consulta en la formulación y seguimiento de planes, programas y proyectos a los grupos de interés y ciudadanía en general y de mejora al cumplimiento de los lineamientos de transparencia y acceso a la información pública.
Con corte a 30 de Septiembre de 2017 se logra un cumplimiento del</t>
    </r>
    <r>
      <rPr>
        <b/>
        <sz val="11"/>
        <rFont val="Segoe UI"/>
        <family val="2"/>
      </rPr>
      <t xml:space="preserve"> 90%</t>
    </r>
    <r>
      <rPr>
        <sz val="11"/>
        <rFont val="Segoe UI"/>
        <family val="2"/>
      </rPr>
      <t xml:space="preserve"> en los requisitos de Gobierno en Línea a cargo de la OAP, Programa Cero Improvisación, evidenciando la implementación de 9 de los 10 requisitos a cargo de la OAP. Queda pendiente la implementación de los procesos y herramientas que facilitan el consumo, análisis, uso y aprovechamiento de los componentes de información.
Con el ánimo de dar cumplimiento al indicador programático GEL-ITEP, la Oficina de Control Interno - OCI realiza el mantenimiento de los indicadores/logros de la línea base del Indicador ITEP, con un 100% de cumplimiento en los requisitos. Por otra parte, a tercer trimestre de la vigencia , se realizaron 15 informes que contienen la información, hallazgos o recomendaciones, correspondientes a la evaluación, seguimiento a las auditorias realizadas en este período.
Desde la Secretaria General, se logró cumplir con el</t>
    </r>
    <r>
      <rPr>
        <b/>
        <sz val="11"/>
        <rFont val="Segoe UI"/>
        <family val="2"/>
      </rPr>
      <t xml:space="preserve"> 93%</t>
    </r>
    <r>
      <rPr>
        <sz val="11"/>
        <rFont val="Segoe UI"/>
        <family val="2"/>
      </rPr>
      <t xml:space="preserve"> de los requisitos de transparencia a partir de la implementación de aspectos como: divulgación proactiva de la información contractual, la gestión de la contratación de la Entidad y el Control Institucional.
También desde esta dependencia,  se  fortalecieron las competencias de los colaboradores frente a la aplicación de los procedimientos asociados a las etapas de contratación, supervisión y liquidación de contratos y convenios,  a través de 14 capacitaciones las cuales contaron  con las asistencia de 32  personas. 
Frente a la consolidación de los procesos asociados a la producción normativa y doctrina de CTeI, la Secretaria General de la mano con la Oficina Asesora de Planeación, elaboró, aprobó y publicó, el Instructivo de Conceptos y Producción Normativa con el fin de garantizar que las estrategias relacionadas con este tema, sean conocidas con los Comunidad Colciencias y estén conforme a lo establecido por la norma.</t>
    </r>
  </si>
  <si>
    <r>
      <rPr>
        <b/>
        <sz val="11"/>
        <rFont val="Segoe UI"/>
        <family val="2"/>
      </rPr>
      <t>100%</t>
    </r>
    <r>
      <rPr>
        <sz val="11"/>
        <rFont val="Segoe UI"/>
        <family val="2"/>
      </rPr>
      <t xml:space="preserve"> de cumplimiento de los requisitos de transparencia en Colciencias - OAP</t>
    </r>
  </si>
  <si>
    <r>
      <rPr>
        <b/>
        <sz val="11"/>
        <rFont val="Segoe UI"/>
        <family val="2"/>
      </rPr>
      <t>90%</t>
    </r>
    <r>
      <rPr>
        <sz val="11"/>
        <rFont val="Segoe UI"/>
        <family val="2"/>
      </rPr>
      <t xml:space="preserve"> de cumplimiento de los requisitos de gobierno en línea en Colciencias - OAP</t>
    </r>
  </si>
  <si>
    <r>
      <rPr>
        <b/>
        <sz val="11"/>
        <rFont val="Segoe UI"/>
        <family val="2"/>
      </rPr>
      <t>100%</t>
    </r>
    <r>
      <rPr>
        <sz val="11"/>
        <rFont val="Segoe UI"/>
        <family val="2"/>
      </rPr>
      <t xml:space="preserve"> de cumplimiento de los requisitos de transparencia en Colciencias - Control Interno</t>
    </r>
  </si>
  <si>
    <r>
      <t xml:space="preserve">
</t>
    </r>
    <r>
      <rPr>
        <b/>
        <sz val="11"/>
        <rFont val="Segoe UI"/>
        <family val="2"/>
      </rPr>
      <t>99%</t>
    </r>
    <r>
      <rPr>
        <sz val="11"/>
        <rFont val="Segoe UI"/>
        <family val="2"/>
      </rPr>
      <t xml:space="preserve"> de cumplimiento de los requisitos de transparencia en Colciencias - SEGEL</t>
    </r>
  </si>
  <si>
    <r>
      <t xml:space="preserve">Para el segundo trimestre, respecto al plan de  migración de la norma ISO9001:2015  se evidenció un cumplimiento del </t>
    </r>
    <r>
      <rPr>
        <b/>
        <sz val="11"/>
        <rFont val="Segoe UI"/>
        <family val="2"/>
      </rPr>
      <t xml:space="preserve">61% </t>
    </r>
    <r>
      <rPr>
        <sz val="11"/>
        <rFont val="Segoe UI"/>
        <family val="2"/>
      </rPr>
      <t xml:space="preserve"> asociado a la ejeución de 38 actividades de las 62 programadas para la vigencia. Esto incluyó avance en los numerales de liderazgo, planificación del sistema, apoyo, operación y evaluación de desempeño. Es importante considerar que para el período se tuvó en cuenta la totalidad de las actividades planificadas en el plan de migración, encontrando que a la fecha no se encuentran tareas sin ejecución, pues las 24 tareas pendientes, cuentan con un avance parcial.
COn relación a la reducción de tiempos, requisitos o documentos de procedimientos seleccionados, para tercer trimestre de la vigencia, se ha logrado un</t>
    </r>
    <r>
      <rPr>
        <b/>
        <sz val="11"/>
        <rFont val="Segoe UI"/>
        <family val="2"/>
      </rPr>
      <t xml:space="preserve"> 75%</t>
    </r>
    <r>
      <rPr>
        <sz val="11"/>
        <rFont val="Segoe UI"/>
        <family val="2"/>
      </rPr>
      <t xml:space="preserve"> de cumplimiento de la meta para la vigencia y el 100% de la meta prevista para este período. Los resultados se alcanzaron en términos de la actualización del procedimiento de Evaluación y decisión de propuestas de CTeI y con ellos la revisión y depuración de 5 formatos y 6 modelos.Adicionalmente, se presentaron avances importantes en la formalización del 100% de la documentación asociada al proceso de Gestión de Convocatoria; cabe resaltar que estos documentos fueron ajustados a través de mesas de trabajo llevadas a cabo con el personal de las diferentes direcciones técnicas responsables del tema.
Respecto a la implementación del sistema integrado de gestión, se estructuró la matriz de alineación de los requisitos de las siguinetes 14001:2015 (Sistema de Gestión Ambiental), ISO 18001:2007 (Sistema de Gestión en Seguridad y Salud Ocupacional), ISO 27001:2013 (Sistema de Gestión de Seguridad de la Información),  en armonización con los requisitos de la ISO 9001 (Sistema de Gestión de la Calidad). Vale resaltar el aseguramiento de la inclusión de los requisitos que de forma integral dan cumplimiento a los referentes normativos mencionados, a fin de evitar reprocesos en la estandarización y apropiación de las actividades.
A 30 de septiembre se ha logrado mantener en un </t>
    </r>
    <r>
      <rPr>
        <b/>
        <sz val="11"/>
        <rFont val="Segoe UI"/>
        <family val="2"/>
      </rPr>
      <t>100%</t>
    </r>
    <r>
      <rPr>
        <sz val="11"/>
        <rFont val="Segoe UI"/>
        <family val="2"/>
      </rPr>
      <t xml:space="preserve"> los requisitos de transparencia. Dicho cumplimiento se da en términos de la disposición permanente de los trámites de Colciencias en la página web de la Entidad, con la información requerida por el ciudadano y las especificaciones establecidas por la Función Pública.
Por su parte, los requisitos GEL muestran un avance del </t>
    </r>
    <r>
      <rPr>
        <b/>
        <sz val="11"/>
        <rFont val="Segoe UI"/>
        <family val="2"/>
      </rPr>
      <t>67%</t>
    </r>
    <r>
      <rPr>
        <sz val="11"/>
        <rFont val="Segoe UI"/>
        <family val="2"/>
      </rPr>
      <t xml:space="preserve"> de cumplimiento respecto a la meta anual que dan cuenta de mejoras en los trámites y servicios de la Entidad y la puesta en marcha de la implementación de una solución de automatización de la atención a PQRD.</t>
    </r>
  </si>
  <si>
    <r>
      <rPr>
        <b/>
        <sz val="11"/>
        <rFont val="Segoe UI"/>
        <family val="2"/>
      </rPr>
      <t xml:space="preserve">80% </t>
    </r>
    <r>
      <rPr>
        <sz val="11"/>
        <rFont val="Segoe UI"/>
        <family val="2"/>
      </rPr>
      <t>implementación del Programa de Gestión Documental</t>
    </r>
  </si>
  <si>
    <r>
      <t xml:space="preserve">Las actividades desarrolladas durante el tecer trimestre dan cuenta de un avance del </t>
    </r>
    <r>
      <rPr>
        <b/>
        <sz val="11"/>
        <rFont val="Segoe UI"/>
        <family val="2"/>
      </rPr>
      <t>75%</t>
    </r>
    <r>
      <rPr>
        <sz val="11"/>
        <rFont val="Segoe UI"/>
        <family val="2"/>
      </rPr>
      <t xml:space="preserve"> de avance a nivel general en la implementación de instrumentos archivísticos para la puesta en marcha del Programa de gestión Documental de Colciencias. La gestión asociada al avance en el período da cuenta de la elaboración y/o implementación de instrumentos archivísticos, capacitaciones en temas de gestión documental difundidas en la comunidad Colciencias, convalidación de las TRD por parte del AGN, avance del Plan Institucional de Archivos PINAR y contratación para la elaboración de las TVD.
Actualmente se mantiene e</t>
    </r>
    <r>
      <rPr>
        <b/>
        <sz val="11"/>
        <rFont val="Segoe UI"/>
        <family val="2"/>
      </rPr>
      <t>l 80</t>
    </r>
    <r>
      <rPr>
        <sz val="11"/>
        <rFont val="Segoe UI"/>
        <family val="2"/>
      </rPr>
      <t>% de avance en cumplimiento de requisitos de transparencia del programa.
Frente a la optimización de herramienta de gestión documental, en el trimestre analizado se ha actualizado el módulo de préstamos conforme a las necesidades de los usuarios internos y desarrollos en la interoperabilidad de los 5 (cinco) escaneres con la herramienta ORFEO.</t>
    </r>
  </si>
  <si>
    <r>
      <t>Respecto a la depuración contable, a 30 de septiembre de la vigencia se actualizó se verificó de cada uno de los elementos que se encuentran en el inventario físico de la antigua sede de Colciencias ubicada Cra 7 b bis 132-28. En esa línea, se registraron los comprobantes  de salida de inventario de los bienes que están en responsabilidad en proceso. Así mismo, como producto de la depuración se realizó la revisión de 10 contratos con sus respectivas fichas tecnicas para presentación al comité de normalización contable.
Con relación a la aprobación de las Políticas Contables de la entidad de acuerdo con las normas NICSP, en tercer trimestre se presentó a la Dirección Administrativa y Financiera el borrador del manual de politicas contables NICSP, la cual será llevado a Comité de Desarrollo Administrativo para aprobación a finales del mes de octubre.
Para el trimestre analizado, se ha mantenido el el cumplimiento de los tres requisitos de transparencia relacionados con la información de gestión financiera en el sitio web. Es decir se ha dado cumplimiento al</t>
    </r>
    <r>
      <rPr>
        <b/>
        <sz val="11"/>
        <rFont val="Segoe UI"/>
        <family val="2"/>
      </rPr>
      <t xml:space="preserve"> 100% </t>
    </r>
    <r>
      <rPr>
        <sz val="11"/>
        <rFont val="Segoe UI"/>
        <family val="2"/>
      </rPr>
      <t>de los requisitos que le atañen al área financiera. Dicho cumplimiento se da de conformidad en lo establecido en la Ley de Transparencia y demás regulación asociada.</t>
    </r>
  </si>
  <si>
    <r>
      <t>En el tercer trimestre del 2017 se realizaron diferentes actividades que dan cuenta de avance en temas como pruebas de migración de datos de grupos, personas y organizaciónes, así como la ejecución de pruebas funcionales y de ejecución. Es importante señalar, que se presentaron atrasos en el avance real (79%) frente a lo esperado en el trimestre (100%) debido a que desde el mes de agosto no se cuenta con una entrega de un nuevo módulo o versión actualizada a la fecha. Por lo anterior se evidencian dificultades para el cumplimiento de los objetivos en el plazo de ejecución establecido inicialmente, por esta razón se está evaluando entre las partes temas presupuestales, contractuales y  jurídicos para viabilizar y el cumplimiento del proyecto.
En cuanto el cumplimiento de los r</t>
    </r>
    <r>
      <rPr>
        <b/>
        <sz val="11"/>
        <rFont val="Segoe UI"/>
        <family val="2"/>
      </rPr>
      <t>equisitos de transparencia</t>
    </r>
    <r>
      <rPr>
        <sz val="11"/>
        <rFont val="Segoe UI"/>
        <family val="2"/>
      </rPr>
      <t xml:space="preserve">, para el período analizado se tenía previsto cumplir una meta del </t>
    </r>
    <r>
      <rPr>
        <b/>
        <sz val="11"/>
        <rFont val="Segoe UI"/>
        <family val="2"/>
      </rPr>
      <t>80%;</t>
    </r>
    <r>
      <rPr>
        <sz val="11"/>
        <rFont val="Segoe UI"/>
        <family val="2"/>
      </rPr>
      <t xml:space="preserve"> no obstante se alcanzó el 80 % (4 de 5 requisitos) asociados principalmente a un cumplimiento parcial del inventario de activos de información y del índice de información clasificada y reservada. Teniendo en cuenta la complejidad en el levantamiento de inventario identificado para analizar y clasificar, se sometió ante Comité de Desarrollo Administrativo el pasado 22 de septiembre un plazo de entrega de los productos máximo hasta 31 de diciembre de la vigencia.
Desde el cumplimiento de los requisitos de Gobierno en Línea, se cumplió en un </t>
    </r>
    <r>
      <rPr>
        <b/>
        <sz val="11"/>
        <rFont val="Segoe UI"/>
        <family val="2"/>
      </rPr>
      <t>70%</t>
    </r>
    <r>
      <rPr>
        <sz val="11"/>
        <rFont val="Segoe UI"/>
        <family val="2"/>
      </rPr>
      <t xml:space="preserve"> los compromisos para el período, avanzando en aspectos como: fortalecimiento de los sistemas misionales, trámites y servicios en línea,  sistema integrado de PQRS, modelo de seguridad y privacidad de la información  y TIC para la gestión.
Respecto a la dotación tecnológica, en este período se realizó la adquisición de soluciones integrales de seguridad y plataformas tecnológicas, con el fin de fortalecer y garantizar protección a los activos de información de la Entidad, así como las capacidades de cómputo para fortalecer la plataforma tecnológica. En marcha esta la adquisición de una herramienta de servicios ITIL la cual permite hacer gestión de servicios, cambios tecnológicos y problemas, y amplia la visión en relación con los componentes tecnológicos de la entidad.
Con referencia a las soluciones automatizadas de software, para tercer trimestre se desarrollaron actividades en torno al soporte de los sistemas de información misionales y SIGP. Esto incluyó la estabilización de los servicios de la plataforma SCIENTI en los diferentes ambientes, prueba y desarrollo; la creación de ambientes analíticos para realización de estadísticas, indicadores de la información ingresada por los usuarios Investigadores; generación de matrices de evaluación para proyectos y programas para la convocatoria de Ecosistema Científico en producción, entre otros. Vale resaltar que desde este programa se viene apoyando la preparación de un módulo de información para gestionar cartera. En el período se preparó el ambiente en productivo (creación de servidores de aplicación, servidores de base de datos) y reconfiguración del ambiente de prueba.
</t>
    </r>
  </si>
  <si>
    <r>
      <rPr>
        <b/>
        <sz val="11"/>
        <rFont val="Segoe UI"/>
        <family val="2"/>
      </rPr>
      <t xml:space="preserve">285.000 </t>
    </r>
    <r>
      <rPr>
        <sz val="11"/>
        <rFont val="Segoe UI"/>
        <family val="2"/>
      </rPr>
      <t>nuevos registros de especies en el Global Biodiversity Information Facility (GBIF) aportadas por Colombia</t>
    </r>
  </si>
  <si>
    <r>
      <t xml:space="preserve">
 En el periodo comprende entre enero y septiembre de 2017, se indexaron al Sistema Información de Biodiversidad en Colombia - Sib un total de</t>
    </r>
    <r>
      <rPr>
        <b/>
        <sz val="11"/>
        <rFont val="Segoe UI"/>
        <family val="2"/>
      </rPr>
      <t xml:space="preserve"> 264.134</t>
    </r>
    <r>
      <rPr>
        <sz val="11"/>
        <rFont val="Segoe UI"/>
        <family val="2"/>
      </rPr>
      <t xml:space="preserve">  nuevos  registros de especies (97.130 (solamente en tercer trimestre)  . Los resultados para este período se dieron por la gestión realizada en torno a los siguientes aspectos: registro de datos el sistema por parte de entidades tales como el Instituto de Investigaciones Ambientales del Pacífico John Von Neumann (IIAP), la Universidad del Bosque, Corporación Paisajes Rurales, Parques Nacionales Naturales de Colombia, la Corporación para la gestión ambiental Biodiversa y el Proyecto de Conservación de Aguas y Tierras - ProCAT, como resultado de las actividades relacionadas con la caracterización de biodiversidad, realizadas durante el año 2016 y 2017. La registros dan cuenta de un cumplimiento de</t>
    </r>
    <r>
      <rPr>
        <b/>
        <sz val="11"/>
        <rFont val="Segoe UI"/>
        <family val="2"/>
      </rPr>
      <t>l 93%</t>
    </r>
    <r>
      <rPr>
        <sz val="11"/>
        <rFont val="Segoe UI"/>
        <family val="2"/>
      </rPr>
      <t xml:space="preserve"> de la meta programada para la vigencia.
Al respecto de las expediociones biológicas durante el tercer trimestre de 2017, se gestionó un Convenio con la Comisión Colombiana del Océano, la cual lidera el desarrollo de una de las expediciones en el marco de la estrategia Colombia BIO en Cayo Serranilla, para complementar una de las metas propuestas que incluía el desarrollo de 4 expediciones en Ecosistemas Marinos. La expedición se desarrolla considerando 16 proyectos de investigación que fueron aprobados, que abarcan diferentes líneas temáticas de interés nacional. Lo anterior de cuenta de un total de 6 expediciones en lo que lleva del año, lo que refiere a un cumplimiento del 60% de la meta de 2017.
Al respecto de la iniciativa de Regiones BIO se puede destacar que en las sesiones de OCAD del 13 de julio y del 11 de septiembre, se aprobaron tres proyectos relacionados con la oferta de Colombia BIO: dos (2) de Cundinamarca (Convocatoria Regional BIO de I+D, Convocatoria Regional BIO de Innovación) y uno (1) de Santander (Expedición BIO).
Adicionalmente, durante el mismo trimestre, las gobernaciones de Nariño, Valle del Cauca, Meta cuentan con proyectos de la oferta Colombia BIO en fase de estructuración, se debe aclarar que estas etapas no habilitan los proyectos a ser susceptibles de ser sometidos al OCAD del FCTeI.
Al respecto de la iniciativa de Portafolio 100 se registran 14 empresas apoyadas en procesos de innovación resultado de la convocatoria 764 "Portafolio 100 - Validación comercial de prototipos de productos basados en la biodiversidad, con alto potencial de crecimiento empresarial" 
En el mismo sentido se registran 5 empresas más apoyadas gracias a la articulación con los Programas Nacionales de Ciencia y Tecnología a través de la iniciativa de Apoyo en I+D+i al sector productivo. </t>
    </r>
  </si>
  <si>
    <r>
      <rPr>
        <b/>
        <sz val="11"/>
        <rFont val="Segoe UI"/>
        <family val="2"/>
      </rPr>
      <t>10</t>
    </r>
    <r>
      <rPr>
        <sz val="11"/>
        <rFont val="Segoe UI"/>
        <family val="2"/>
      </rPr>
      <t xml:space="preserve"> expediciones biológicas</t>
    </r>
  </si>
  <si>
    <r>
      <rPr>
        <b/>
        <sz val="11"/>
        <rFont val="Segoe UI"/>
        <family val="2"/>
      </rPr>
      <t xml:space="preserve">19 </t>
    </r>
    <r>
      <rPr>
        <sz val="11"/>
        <rFont val="Segoe UI"/>
        <family val="2"/>
      </rPr>
      <t>empresas apoyadas en procesos de innovación</t>
    </r>
  </si>
  <si>
    <t>Meta anual del programa</t>
  </si>
  <si>
    <t>Resultados trimestrales meta programatica</t>
  </si>
  <si>
    <t>Meta T1</t>
  </si>
  <si>
    <t>Resultado T1</t>
  </si>
  <si>
    <t>Meta T2</t>
  </si>
  <si>
    <t>Resultado T2</t>
  </si>
  <si>
    <t>Meta T3</t>
  </si>
  <si>
    <t>Resultado T3</t>
  </si>
  <si>
    <t>Meta T4</t>
  </si>
  <si>
    <t>Resultado T4</t>
  </si>
  <si>
    <t>No aplica</t>
  </si>
  <si>
    <r>
      <t xml:space="preserve">
Para el período de enero a septiembre se reportan un otal de </t>
    </r>
    <r>
      <rPr>
        <b/>
        <sz val="11"/>
        <rFont val="Segoe UI"/>
        <family val="2"/>
      </rPr>
      <t xml:space="preserve">1.332 </t>
    </r>
    <r>
      <rPr>
        <sz val="11"/>
        <rFont val="Segoe UI"/>
        <family val="2"/>
      </rPr>
      <t>becas para la formacion de maestría y doctorado nacional y exterior (Convocatoria Colfuturo y Fullbright); esto representa el 68% de la meta planteada para la vigencia y el 100% previsto para el tercer tirmestre de 2017. La gestión asociada al logro de la meta se resume a continuación:
Frente del Programa Crédito Beca 2017 fueron publicados en la página web de Colfuturo. Como resultado se seleccionaron</t>
    </r>
    <r>
      <rPr>
        <b/>
        <sz val="11"/>
        <rFont val="Segoe UI"/>
        <family val="2"/>
      </rPr>
      <t xml:space="preserve"> 1.292</t>
    </r>
    <r>
      <rPr>
        <sz val="11"/>
        <rFont val="Segoe UI"/>
        <family val="2"/>
      </rPr>
      <t xml:space="preserve"> candidatos distribuidos de la siguiente forma: 137 para doctorado y 1155 para maestría.
Al respecto de la convocatoria conjunta con Fulbright Colombia, esta cerró el pasado 7 de junio de 2017. Fulbright comunicó el número de candidatos que aplicaron al programa resultando un total de 187.  A 31 de agosto de la vigencia, se entrevistaron un total de 80 candidatos que cumplieron con los requisitos a cabalidad. Los resultados definitivos fueron publicados el pasaod el pasado 01 de septiembre, seleccionando un total de </t>
    </r>
    <r>
      <rPr>
        <b/>
        <sz val="11"/>
        <rFont val="Segoe UI"/>
        <family val="2"/>
      </rPr>
      <t xml:space="preserve">40 </t>
    </r>
    <r>
      <rPr>
        <sz val="11"/>
        <rFont val="Segoe UI"/>
        <family val="2"/>
      </rPr>
      <t>candidatos, quienes  iniciarán el proceso de ubicación y preparación para admisión en universidades de Estados Unidos.
Con relación, a la  convocatoria conformación de un banco de candidatos elegibles para estudios de doctorado en el exterior y en Colombia la cual dió apertura el 31 de mayo y cerró el pasado 31 de julio, a la fecha se encuentra en  proceso de verificación de requisitos, registrando así 155 aspirantes que cumplieron requisitos y que continuan en fase de evaluación.
Paea el caso de la convocatoria se presentan los siguientes resultados:
-Convocatoria No. 779-2017 para la Formación de Capital Humano de Alto Nivel para el Departamento de Boyacá cerró el día 31 de agosto. El reporte de inscritos registra  174 postulantes  en doctorado nacional y 246 
-Convocatoria 751 departamento de Caquetá: elegibles Maestría Nacional 25.
Convocatoria 752 departamento de Guaviare: elegibles Maestría Nacional 12, doctorado nacional 3, jóvenes investigadores 3.
Convocatoria 753 departamento de Norte de Santander:  5  elegibles maestría exterioren áreas stem y 8 en áreas no stem, 12 doctorado nacional  en áreas stem y 3 en áreas no stem, 3 doctorado exterior  en áreas stem y 2 en áreas no stem. Jóvenes Investigadores: 31 en áreas stem y 27 en áreas no stem.
Convocatoria 754 departamento de Putumayo:39 candidatos elegibles, 
Convocatoria 755 departamento de Tolima: elegibles Doctorado Nacional 34 en áreas stem y 19 en áreas no stem.
Convocatoria 771 departamento de Santander: elegibles Maestría Nacional 140, Doctorado Nacional 56, Doctorado Exterior 19.
Convocatoria 772 departamento de Sucre: elegibles Maestría Nacional 32 en áreas no stem y 40 en áreas stem, Doctorado Exterior 4.
Convocatoria 779 departamento de Boyacá: tuvo apertura el 02 de mayo y cierra el próximo 31 de agosto. 
Convocatoria 766 departamento del Cesar: 05 becas de maestría nacional. 02 becas de doctorado nacional y 02 jóvenes investigadores apoyados.
Adicionalmente, en el marco de la estrategía de acompañamiento para la formulación de proyectos de formación financiados por el FCTeI del SGR a tercer trimestre de 2017 se destacan los siguientes resultados:
1. Actualización del proyecto oferta Colciencias para la formación de capital humano.
2.  Mesas técnicas con los departamentos de Arauca, Nariño, Guajira y Quindio para el ajuste de los proyectos de formación.
3.  Proyecto oferta Ministerio de Educación - Colciencias para formación docente formulado.</t>
    </r>
  </si>
  <si>
    <t xml:space="preserve">***No aplica. No se programa meta para el período por planeación de actividades.
</t>
  </si>
  <si>
    <t>Última fecha de actualización: 30 de septiembre de 2017</t>
  </si>
  <si>
    <r>
      <t xml:space="preserve">A 30 de setptiembre se reportaron un total de  </t>
    </r>
    <r>
      <rPr>
        <b/>
        <sz val="11"/>
        <rFont val="Segoe UI"/>
        <family val="2"/>
      </rPr>
      <t xml:space="preserve">456 registros de patentes </t>
    </r>
    <r>
      <rPr>
        <sz val="11"/>
        <rFont val="Segoe UI"/>
        <family val="2"/>
      </rPr>
      <t>solicitados,  logrando así un cumplimiento del 97% frente a la meta de 470  registros establecidos para 2017, de los cuales 105 corresponden a apoyo directo de Colciencias a través iniciativas estratégicas como: la estrategia nacional de protección de invenciones y la brigada de patentes. Se preveé que según reporte de la Superintendencia de Industria y Comercio con corte a septiembre se cumpla con la meta anual programada. Los resultados presentados se relacionan con la gestión que a continuación se describen:
-El avance en regiones de la identificación de proyectos con resultados susceptibles de protección vía patente y radicación de solicitudes de patente ante la SIC, realizados a través de los cinco operadores regionales  muestra  un total de 1034 postulantes, 463 evaluados, 245 rechazados y aceptados 377.
-Con respecto a la convocatoria "Estrategia Nacional de Protección de Invenciones", el operador iNNpulsa ha realizado la radicación de trece solicitudes de patente. La entidad ejecutora cuenta con el tiempo necesario para continuar avanzando en la radicación de las solicitudes.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</si>
</sst>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18" x14ac:knownFonts="1">
    <font>
      <sz val="11"/>
      <color theme="1"/>
      <name val="Calibri"/>
      <family val="2"/>
      <scheme val="minor"/>
    </font>
    <font>
      <sz val="11"/>
      <color theme="1"/>
      <name val="Calibri"/>
      <family val="2"/>
      <scheme val="minor"/>
    </font>
    <font>
      <b/>
      <sz val="12"/>
      <color theme="1"/>
      <name val="Arial Narrow"/>
      <family val="2"/>
    </font>
    <font>
      <b/>
      <sz val="16"/>
      <name val="Segoe UI"/>
      <family val="2"/>
    </font>
    <font>
      <b/>
      <u/>
      <sz val="16"/>
      <name val="Segoe UI"/>
      <family val="2"/>
    </font>
    <font>
      <sz val="12"/>
      <color theme="1"/>
      <name val="Segoe UI"/>
      <family val="2"/>
    </font>
    <font>
      <sz val="11"/>
      <color theme="1"/>
      <name val="Segoe UI"/>
      <family val="2"/>
    </font>
    <font>
      <sz val="11"/>
      <name val="Segoe UI"/>
      <family val="2"/>
    </font>
    <font>
      <b/>
      <sz val="14"/>
      <color theme="1"/>
      <name val="Segoe UI"/>
      <family val="2"/>
    </font>
    <font>
      <sz val="14"/>
      <color theme="1"/>
      <name val="Segoe UI"/>
      <family val="2"/>
    </font>
    <font>
      <b/>
      <sz val="11"/>
      <name val="Segoe UI"/>
      <family val="2"/>
    </font>
    <font>
      <sz val="12"/>
      <name val="Segoe UI"/>
      <family val="2"/>
    </font>
    <font>
      <b/>
      <sz val="11"/>
      <color theme="1"/>
      <name val="Segoe UI"/>
      <family val="2"/>
    </font>
    <font>
      <b/>
      <sz val="16"/>
      <color theme="0"/>
      <name val="Segoe UI"/>
      <family val="2"/>
    </font>
    <font>
      <b/>
      <sz val="14"/>
      <color theme="0"/>
      <name val="Segoe UI"/>
      <family val="2"/>
    </font>
    <font>
      <sz val="10"/>
      <name val="Segoe UI"/>
      <family val="2"/>
    </font>
    <font>
      <b/>
      <sz val="12"/>
      <color theme="0"/>
      <name val="Segoe UI"/>
      <family val="2"/>
    </font>
    <font>
      <b/>
      <sz val="12"/>
      <name val="Segoe UI"/>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98">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7" fillId="2" borderId="1" xfId="0" applyFont="1" applyFill="1" applyBorder="1" applyAlignment="1">
      <alignment horizontal="center" vertical="center" wrapText="1"/>
    </xf>
    <xf numFmtId="0" fontId="5" fillId="2" borderId="0" xfId="0" applyFont="1" applyFill="1" applyAlignment="1">
      <alignment wrapText="1"/>
    </xf>
    <xf numFmtId="0" fontId="11" fillId="2" borderId="0" xfId="0" applyFont="1" applyFill="1" applyAlignment="1">
      <alignment wrapText="1"/>
    </xf>
    <xf numFmtId="0" fontId="6" fillId="2" borderId="1" xfId="0" applyFont="1" applyFill="1" applyBorder="1" applyAlignment="1">
      <alignment horizontal="center" vertical="center" wrapText="1"/>
    </xf>
    <xf numFmtId="0" fontId="11" fillId="2" borderId="0" xfId="0" applyFont="1" applyFill="1" applyAlignment="1">
      <alignment vertical="center" wrapText="1"/>
    </xf>
    <xf numFmtId="0" fontId="11" fillId="2" borderId="0" xfId="0" applyFont="1" applyFill="1" applyAlignment="1">
      <alignment horizontal="left" vertical="center" wrapText="1"/>
    </xf>
    <xf numFmtId="0" fontId="11" fillId="2" borderId="0" xfId="0" applyNumberFormat="1" applyFont="1" applyFill="1" applyBorder="1" applyAlignment="1">
      <alignment wrapText="1"/>
    </xf>
    <xf numFmtId="0" fontId="6" fillId="0" borderId="0" xfId="0" applyFont="1" applyFill="1" applyAlignment="1">
      <alignment wrapText="1"/>
    </xf>
    <xf numFmtId="9" fontId="7" fillId="0" borderId="1" xfId="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0" fontId="7" fillId="0" borderId="1" xfId="1" applyNumberFormat="1" applyFont="1" applyFill="1" applyBorder="1" applyAlignment="1">
      <alignment horizontal="center" vertical="center" wrapText="1"/>
    </xf>
    <xf numFmtId="9" fontId="6" fillId="0" borderId="0" xfId="1" applyFont="1" applyFill="1" applyAlignment="1">
      <alignment wrapText="1"/>
    </xf>
    <xf numFmtId="9" fontId="7" fillId="0" borderId="1" xfId="1"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0" fontId="7" fillId="0" borderId="1" xfId="0" applyFont="1" applyFill="1" applyBorder="1" applyAlignment="1">
      <alignment vertical="center" wrapText="1"/>
    </xf>
    <xf numFmtId="4" fontId="7" fillId="0" borderId="1" xfId="0" applyNumberFormat="1" applyFont="1" applyFill="1" applyBorder="1" applyAlignment="1">
      <alignment horizontal="center" vertical="center" wrapText="1"/>
    </xf>
    <xf numFmtId="49" fontId="7" fillId="0" borderId="1" xfId="0" quotePrefix="1" applyNumberFormat="1" applyFont="1" applyFill="1" applyBorder="1" applyAlignment="1">
      <alignment horizontal="justify" vertical="center" wrapText="1"/>
    </xf>
    <xf numFmtId="3" fontId="7" fillId="0" borderId="1"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6" fillId="3"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center" wrapText="1"/>
    </xf>
    <xf numFmtId="0" fontId="3" fillId="0" borderId="0" xfId="0" applyFont="1" applyFill="1" applyBorder="1" applyAlignment="1">
      <alignment horizontal="center" vertical="center" wrapText="1"/>
    </xf>
    <xf numFmtId="0" fontId="5" fillId="2" borderId="0" xfId="0" applyFont="1" applyFill="1" applyAlignment="1">
      <alignment horizontal="center" wrapText="1"/>
    </xf>
    <xf numFmtId="3" fontId="12" fillId="0" borderId="1" xfId="0" applyNumberFormat="1" applyFont="1" applyFill="1" applyBorder="1" applyAlignment="1">
      <alignment horizontal="center" vertical="center" wrapText="1"/>
    </xf>
    <xf numFmtId="9" fontId="10" fillId="0" borderId="1" xfId="1" applyFont="1" applyFill="1" applyBorder="1" applyAlignment="1">
      <alignment horizontal="center" vertical="center" wrapText="1"/>
    </xf>
    <xf numFmtId="0" fontId="6" fillId="0" borderId="0" xfId="0" applyFont="1" applyFill="1" applyAlignment="1">
      <alignment vertical="center" wrapText="1"/>
    </xf>
    <xf numFmtId="9" fontId="7" fillId="0" borderId="10" xfId="1" applyFont="1" applyFill="1" applyBorder="1" applyAlignment="1">
      <alignment horizontal="center" vertical="center" wrapText="1"/>
    </xf>
    <xf numFmtId="3" fontId="7" fillId="0" borderId="1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3" fontId="7" fillId="0" borderId="10" xfId="0" applyNumberFormat="1" applyFont="1" applyFill="1" applyBorder="1" applyAlignment="1">
      <alignment horizontal="center" vertical="center" wrapText="1"/>
    </xf>
    <xf numFmtId="9" fontId="7" fillId="0" borderId="11" xfId="1"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2" xfId="0" applyFont="1" applyFill="1" applyBorder="1" applyAlignment="1">
      <alignment horizontal="center" vertical="center" wrapText="1"/>
    </xf>
    <xf numFmtId="0" fontId="6" fillId="0" borderId="1" xfId="0" applyFont="1" applyFill="1" applyBorder="1" applyAlignment="1">
      <alignment vertical="center" wrapText="1"/>
    </xf>
    <xf numFmtId="49" fontId="7" fillId="0" borderId="10" xfId="0" quotePrefix="1" applyNumberFormat="1" applyFont="1" applyFill="1" applyBorder="1" applyAlignment="1">
      <alignment horizontal="justify" vertical="center" wrapText="1"/>
    </xf>
    <xf numFmtId="0" fontId="6" fillId="0" borderId="0" xfId="0" applyFont="1" applyFill="1" applyBorder="1" applyAlignment="1">
      <alignment wrapText="1"/>
    </xf>
    <xf numFmtId="0" fontId="6" fillId="0" borderId="0" xfId="0" applyFont="1" applyFill="1" applyBorder="1" applyAlignment="1">
      <alignment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3" fontId="5" fillId="0" borderId="1"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9" fontId="5" fillId="0" borderId="1" xfId="1" applyFont="1" applyFill="1" applyBorder="1" applyAlignment="1">
      <alignment horizontal="center" vertical="center" wrapText="1"/>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6" xfId="0" applyFont="1" applyFill="1" applyBorder="1" applyAlignment="1">
      <alignment horizontal="right" vertical="center"/>
    </xf>
    <xf numFmtId="0" fontId="5" fillId="2" borderId="0" xfId="0" applyFont="1" applyFill="1" applyAlignment="1">
      <alignment horizontal="left" vertical="top"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0" fontId="5" fillId="2"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2" borderId="1" xfId="0" applyFont="1" applyFill="1" applyBorder="1" applyAlignment="1">
      <alignment horizontal="center" wrapText="1"/>
    </xf>
    <xf numFmtId="0" fontId="6" fillId="0" borderId="1" xfId="0" applyFont="1" applyBorder="1" applyAlignment="1">
      <alignment horizontal="center" wrapText="1"/>
    </xf>
    <xf numFmtId="0" fontId="13" fillId="0" borderId="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cellXfs>
  <cellStyles count="3">
    <cellStyle name="Millares [0] 2" xfId="2"/>
    <cellStyle name="Normal" xfId="0" builtinId="0"/>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xmlns="" id="{00000000-0008-0000-0000-000003000000}"/>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ysClr val="windowText" lastClr="000000"/>
              </a:solidFill>
              <a:latin typeface="Arial Narrow"/>
            </a:rPr>
            <a:t>SEGUIMIENTO AL PLAN DE ACCIÓN INSTITUCIONAL 2017</a:t>
          </a:r>
        </a:p>
        <a:p>
          <a:pPr algn="ctr" rtl="0">
            <a:defRPr sz="1000"/>
          </a:pPr>
          <a:r>
            <a:rPr lang="en-US" sz="2100" b="1" i="0" u="none" strike="noStrike" baseline="0">
              <a:solidFill>
                <a:sysClr val="windowText" lastClr="000000"/>
              </a:solidFill>
              <a:effectLst/>
              <a:latin typeface="Arial Narrow"/>
              <a:ea typeface="+mn-ea"/>
              <a:cs typeface="+mn-cs"/>
            </a:rPr>
            <a:t>Corte al 30 de septiembre de 2017</a:t>
          </a:r>
          <a:endParaRPr lang="en-US" sz="21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23811</xdr:colOff>
      <xdr:row>36</xdr:row>
      <xdr:rowOff>132670</xdr:rowOff>
    </xdr:from>
    <xdr:to>
      <xdr:col>8</xdr:col>
      <xdr:colOff>678656</xdr:colOff>
      <xdr:row>45</xdr:row>
      <xdr:rowOff>107270</xdr:rowOff>
    </xdr:to>
    <xdr:pic>
      <xdr:nvPicPr>
        <xdr:cNvPr id="5" name="12 Imagen" descr="graficacion-01.png">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79" t="78611" r="24102"/>
        <a:stretch/>
      </xdr:blipFill>
      <xdr:spPr>
        <a:xfrm>
          <a:off x="23811" y="8312264"/>
          <a:ext cx="6750845" cy="183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47933</xdr:rowOff>
    </xdr:from>
    <xdr:to>
      <xdr:col>1</xdr:col>
      <xdr:colOff>1804868</xdr:colOff>
      <xdr:row>2</xdr:row>
      <xdr:rowOff>109916</xdr:rowOff>
    </xdr:to>
    <xdr:pic>
      <xdr:nvPicPr>
        <xdr:cNvPr id="2" name="Imagen 1" descr="Departamento Administrativo de Ciencia, Tecnología e Innovación. COLCIENCIAS">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0</xdr:row>
      <xdr:rowOff>47933</xdr:rowOff>
    </xdr:from>
    <xdr:to>
      <xdr:col>1</xdr:col>
      <xdr:colOff>1804868</xdr:colOff>
      <xdr:row>2</xdr:row>
      <xdr:rowOff>109916</xdr:rowOff>
    </xdr:to>
    <xdr:pic>
      <xdr:nvPicPr>
        <xdr:cNvPr id="3" name="Imagen 2" descr="Departamento Administrativo de Ciencia, Tecnología e Innovación. COLCIENCIAS">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showRowColHeaders="0" tabSelected="1" topLeftCell="A15" zoomScale="80" zoomScaleNormal="80" workbookViewId="0">
      <selection activeCell="D27" sqref="D27"/>
    </sheetView>
  </sheetViews>
  <sheetFormatPr baseColWidth="10" defaultRowHeight="15" x14ac:dyDescent="0.25"/>
  <sheetData>
    <row r="1" spans="1:9" x14ac:dyDescent="0.25">
      <c r="A1" s="1"/>
      <c r="B1" s="2"/>
      <c r="C1" s="2"/>
      <c r="D1" s="2"/>
      <c r="E1" s="2"/>
      <c r="F1" s="2"/>
      <c r="G1" s="2"/>
      <c r="H1" s="2"/>
      <c r="I1" s="3"/>
    </row>
    <row r="2" spans="1:9" ht="35.25" customHeight="1"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ht="42.75" customHeight="1"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ht="42" customHeight="1" x14ac:dyDescent="0.25">
      <c r="A30" s="4"/>
      <c r="B30" s="5"/>
      <c r="C30" s="5"/>
      <c r="D30" s="5"/>
      <c r="E30" s="5"/>
      <c r="F30" s="5"/>
      <c r="G30" s="5"/>
      <c r="H30" s="5"/>
      <c r="I30" s="6"/>
    </row>
    <row r="31" spans="1:9" x14ac:dyDescent="0.25">
      <c r="A31" s="4"/>
      <c r="B31" s="5"/>
      <c r="C31" s="5"/>
      <c r="D31" s="5"/>
      <c r="E31" s="5"/>
      <c r="F31" s="5"/>
      <c r="G31" s="5"/>
      <c r="H31" s="5"/>
      <c r="I31" s="6"/>
    </row>
    <row r="32" spans="1:9" ht="20.25" customHeight="1" x14ac:dyDescent="0.25">
      <c r="A32" s="4"/>
      <c r="B32" s="5"/>
      <c r="C32" s="5"/>
      <c r="D32" s="5"/>
      <c r="E32" s="5"/>
      <c r="F32" s="5"/>
      <c r="G32" s="5"/>
      <c r="H32" s="5"/>
      <c r="I32" s="6"/>
    </row>
    <row r="33" spans="1:9" ht="20.25" customHeight="1" x14ac:dyDescent="0.25">
      <c r="A33" s="4"/>
      <c r="B33" s="5"/>
      <c r="C33" s="5"/>
      <c r="D33" s="5"/>
      <c r="E33" s="5"/>
      <c r="F33" s="5"/>
      <c r="G33" s="5"/>
      <c r="H33" s="5"/>
      <c r="I33" s="6"/>
    </row>
    <row r="34" spans="1:9" ht="20.25" customHeight="1" x14ac:dyDescent="0.25">
      <c r="A34" s="4"/>
      <c r="B34" s="5"/>
      <c r="C34" s="5"/>
      <c r="D34" s="5"/>
      <c r="E34" s="5"/>
      <c r="F34" s="5"/>
      <c r="G34" s="5"/>
      <c r="H34" s="5"/>
      <c r="I34" s="6"/>
    </row>
    <row r="35" spans="1:9" ht="20.25" customHeight="1" x14ac:dyDescent="0.25">
      <c r="A35" s="4"/>
      <c r="B35" s="5"/>
      <c r="C35" s="5"/>
      <c r="D35" s="5"/>
      <c r="E35" s="5"/>
      <c r="F35" s="5"/>
      <c r="G35" s="5"/>
      <c r="H35" s="5"/>
      <c r="I35" s="6"/>
    </row>
    <row r="36" spans="1:9" ht="20.25" customHeight="1" x14ac:dyDescent="0.25">
      <c r="A36" s="72" t="s">
        <v>183</v>
      </c>
      <c r="B36" s="73"/>
      <c r="C36" s="73"/>
      <c r="D36" s="73"/>
      <c r="E36" s="73"/>
      <c r="F36" s="73"/>
      <c r="G36" s="73"/>
      <c r="H36" s="73"/>
      <c r="I36" s="74"/>
    </row>
    <row r="37" spans="1:9" ht="20.25" customHeight="1" x14ac:dyDescent="0.25">
      <c r="A37" s="4"/>
      <c r="B37" s="5"/>
      <c r="C37" s="5"/>
      <c r="D37" s="5"/>
      <c r="E37" s="5"/>
      <c r="F37" s="5"/>
      <c r="G37" s="5"/>
      <c r="H37" s="5"/>
      <c r="I37" s="6"/>
    </row>
    <row r="38" spans="1:9" ht="20.25" customHeight="1"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ht="15.75" thickBot="1" x14ac:dyDescent="0.3">
      <c r="A46" s="7"/>
      <c r="B46" s="8"/>
      <c r="C46" s="8"/>
      <c r="D46" s="8"/>
      <c r="E46" s="8"/>
      <c r="F46" s="8"/>
      <c r="G46" s="8"/>
      <c r="H46" s="8"/>
      <c r="I46" s="9"/>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2"/>
  <sheetViews>
    <sheetView showGridLines="0" view="pageBreakPreview" topLeftCell="B1" zoomScale="73" zoomScaleNormal="59" zoomScaleSheetLayoutView="73" workbookViewId="0">
      <pane xSplit="14" ySplit="10" topLeftCell="P27" activePane="bottomRight" state="frozen"/>
      <selection activeCell="B1" sqref="B1"/>
      <selection pane="topRight" activeCell="P1" sqref="P1"/>
      <selection pane="bottomLeft" activeCell="B11" sqref="B11"/>
      <selection pane="bottomRight" activeCell="O27" sqref="O27"/>
    </sheetView>
  </sheetViews>
  <sheetFormatPr baseColWidth="10" defaultColWidth="11.5703125" defaultRowHeight="17.25" x14ac:dyDescent="0.3"/>
  <cols>
    <col min="1" max="1" width="23.5703125" style="11" customWidth="1"/>
    <col min="2" max="2" width="30" style="11" customWidth="1"/>
    <col min="3" max="3" width="20.85546875" style="11" customWidth="1"/>
    <col min="4" max="4" width="24.28515625" style="33" customWidth="1"/>
    <col min="5" max="6" width="15.140625" style="41" customWidth="1"/>
    <col min="7" max="7" width="16.28515625" style="41" customWidth="1"/>
    <col min="8" max="8" width="17.7109375" style="41" customWidth="1"/>
    <col min="9" max="9" width="13" style="41" customWidth="1"/>
    <col min="10" max="10" width="14.85546875" style="41" customWidth="1"/>
    <col min="11" max="11" width="12.5703125" style="41" customWidth="1"/>
    <col min="12" max="12" width="15.42578125" style="41" customWidth="1"/>
    <col min="13" max="13" width="16" style="41" customWidth="1"/>
    <col min="14" max="14" width="17.7109375" style="41" customWidth="1"/>
    <col min="15" max="15" width="105" style="11" customWidth="1"/>
    <col min="16" max="16" width="30" style="11" customWidth="1"/>
    <col min="17" max="17" width="14.7109375" style="11" bestFit="1" customWidth="1"/>
    <col min="18" max="18" width="11.5703125" style="11"/>
    <col min="19" max="19" width="13.140625" style="11" bestFit="1" customWidth="1"/>
    <col min="20" max="16384" width="11.5703125" style="11"/>
  </cols>
  <sheetData>
    <row r="1" spans="1:23" ht="24" customHeight="1" x14ac:dyDescent="0.3">
      <c r="A1" s="86"/>
      <c r="B1" s="87"/>
      <c r="C1" s="87"/>
      <c r="D1" s="87"/>
      <c r="E1" s="87"/>
      <c r="F1" s="87"/>
      <c r="G1" s="87"/>
      <c r="H1" s="87"/>
      <c r="I1" s="87"/>
      <c r="J1" s="87"/>
      <c r="K1" s="87"/>
      <c r="L1" s="87"/>
      <c r="M1" s="87"/>
      <c r="N1" s="87"/>
      <c r="O1" s="10" t="s">
        <v>98</v>
      </c>
    </row>
    <row r="2" spans="1:23" s="12" customFormat="1" ht="24.75" customHeight="1" x14ac:dyDescent="0.3">
      <c r="A2" s="86"/>
      <c r="B2" s="87"/>
      <c r="C2" s="87"/>
      <c r="D2" s="87"/>
      <c r="E2" s="87"/>
      <c r="F2" s="87"/>
      <c r="G2" s="87"/>
      <c r="H2" s="87"/>
      <c r="I2" s="87"/>
      <c r="J2" s="87"/>
      <c r="K2" s="87"/>
      <c r="L2" s="87"/>
      <c r="M2" s="87"/>
      <c r="N2" s="87"/>
      <c r="O2" s="10" t="s">
        <v>99</v>
      </c>
    </row>
    <row r="3" spans="1:23" s="12" customFormat="1" ht="22.5" customHeight="1" x14ac:dyDescent="0.3">
      <c r="A3" s="86"/>
      <c r="B3" s="87"/>
      <c r="C3" s="87"/>
      <c r="D3" s="87"/>
      <c r="E3" s="87"/>
      <c r="F3" s="87"/>
      <c r="G3" s="87"/>
      <c r="H3" s="87"/>
      <c r="I3" s="87"/>
      <c r="J3" s="87"/>
      <c r="K3" s="87"/>
      <c r="L3" s="87"/>
      <c r="M3" s="87"/>
      <c r="N3" s="87"/>
      <c r="O3" s="13" t="s">
        <v>100</v>
      </c>
    </row>
    <row r="4" spans="1:23" s="12" customFormat="1" ht="15.75" customHeight="1" x14ac:dyDescent="0.3">
      <c r="B4" s="88"/>
      <c r="C4" s="88"/>
      <c r="D4" s="88"/>
      <c r="E4" s="88"/>
      <c r="F4" s="88"/>
      <c r="G4" s="88"/>
      <c r="H4" s="88"/>
      <c r="I4" s="88"/>
      <c r="J4" s="88"/>
      <c r="K4" s="88"/>
      <c r="L4" s="88"/>
      <c r="M4" s="88"/>
      <c r="N4" s="88"/>
      <c r="O4" s="88"/>
    </row>
    <row r="5" spans="1:23" s="12" customFormat="1" ht="29.45" customHeight="1" x14ac:dyDescent="0.3">
      <c r="A5" s="89" t="s">
        <v>10</v>
      </c>
      <c r="B5" s="89"/>
      <c r="C5" s="89"/>
      <c r="D5" s="89"/>
      <c r="E5" s="89"/>
      <c r="F5" s="89"/>
      <c r="G5" s="89"/>
      <c r="H5" s="89"/>
      <c r="I5" s="89"/>
      <c r="J5" s="89"/>
      <c r="K5" s="89"/>
      <c r="L5" s="89"/>
      <c r="M5" s="89"/>
      <c r="N5" s="89"/>
      <c r="O5" s="89"/>
    </row>
    <row r="6" spans="1:23" s="12" customFormat="1" ht="29.45" customHeight="1" x14ac:dyDescent="0.3">
      <c r="D6" s="14"/>
      <c r="E6" s="38"/>
      <c r="F6" s="38"/>
      <c r="G6" s="38"/>
      <c r="H6" s="38"/>
      <c r="I6" s="38"/>
      <c r="J6" s="38"/>
      <c r="K6" s="38"/>
      <c r="L6" s="38"/>
      <c r="M6" s="39"/>
      <c r="N6" s="39"/>
      <c r="O6" s="15"/>
    </row>
    <row r="7" spans="1:23" s="12" customFormat="1" ht="25.5" x14ac:dyDescent="0.3">
      <c r="A7" s="93" t="s">
        <v>97</v>
      </c>
      <c r="B7" s="93"/>
      <c r="C7" s="93"/>
      <c r="D7" s="93"/>
      <c r="E7" s="93"/>
      <c r="F7" s="93"/>
      <c r="G7" s="93"/>
      <c r="H7" s="93"/>
      <c r="I7" s="93"/>
      <c r="J7" s="93"/>
      <c r="K7" s="93"/>
      <c r="L7" s="93"/>
      <c r="M7" s="93"/>
      <c r="N7" s="93"/>
      <c r="O7" s="93"/>
      <c r="P7" s="93"/>
      <c r="Q7" s="93"/>
      <c r="R7" s="93"/>
      <c r="S7" s="93"/>
      <c r="T7" s="93"/>
      <c r="U7" s="93"/>
      <c r="V7" s="93"/>
      <c r="W7" s="93"/>
    </row>
    <row r="8" spans="1:23" s="12" customFormat="1" ht="25.5" x14ac:dyDescent="0.3">
      <c r="A8" s="36"/>
      <c r="B8" s="36"/>
      <c r="C8" s="36"/>
      <c r="D8" s="36"/>
      <c r="E8" s="39"/>
      <c r="F8" s="39"/>
      <c r="G8" s="39"/>
      <c r="H8" s="39"/>
      <c r="I8" s="39"/>
      <c r="J8" s="39"/>
      <c r="K8" s="39"/>
      <c r="L8" s="39"/>
      <c r="M8" s="40"/>
      <c r="N8" s="40"/>
      <c r="O8" s="36"/>
      <c r="P8" s="36"/>
      <c r="Q8" s="36"/>
      <c r="R8" s="36"/>
      <c r="S8" s="36"/>
      <c r="T8" s="36"/>
      <c r="U8" s="36"/>
      <c r="V8" s="36"/>
      <c r="W8" s="36"/>
    </row>
    <row r="9" spans="1:23" s="16" customFormat="1" ht="47.45" customHeight="1" x14ac:dyDescent="0.3">
      <c r="A9" s="90" t="s">
        <v>0</v>
      </c>
      <c r="B9" s="90" t="s">
        <v>1</v>
      </c>
      <c r="C9" s="90" t="s">
        <v>2</v>
      </c>
      <c r="D9" s="90" t="s">
        <v>170</v>
      </c>
      <c r="E9" s="90" t="s">
        <v>171</v>
      </c>
      <c r="F9" s="90"/>
      <c r="G9" s="90"/>
      <c r="H9" s="90"/>
      <c r="I9" s="90"/>
      <c r="J9" s="90"/>
      <c r="K9" s="90"/>
      <c r="L9" s="90"/>
      <c r="M9" s="91" t="s">
        <v>12</v>
      </c>
      <c r="N9" s="91" t="s">
        <v>78</v>
      </c>
      <c r="O9" s="92" t="s">
        <v>96</v>
      </c>
    </row>
    <row r="10" spans="1:23" ht="27" customHeight="1" x14ac:dyDescent="0.3">
      <c r="A10" s="90"/>
      <c r="B10" s="90"/>
      <c r="C10" s="90"/>
      <c r="D10" s="90"/>
      <c r="E10" s="34" t="s">
        <v>172</v>
      </c>
      <c r="F10" s="37" t="s">
        <v>173</v>
      </c>
      <c r="G10" s="34" t="s">
        <v>174</v>
      </c>
      <c r="H10" s="37" t="s">
        <v>175</v>
      </c>
      <c r="I10" s="34" t="s">
        <v>176</v>
      </c>
      <c r="J10" s="37" t="s">
        <v>177</v>
      </c>
      <c r="K10" s="34" t="s">
        <v>178</v>
      </c>
      <c r="L10" s="37" t="s">
        <v>179</v>
      </c>
      <c r="M10" s="91"/>
      <c r="N10" s="91"/>
      <c r="O10" s="92"/>
    </row>
    <row r="11" spans="1:23" s="17" customFormat="1" ht="294" customHeight="1" x14ac:dyDescent="0.3">
      <c r="A11" s="80" t="s">
        <v>3</v>
      </c>
      <c r="B11" s="76" t="s">
        <v>4</v>
      </c>
      <c r="C11" s="76" t="s">
        <v>5</v>
      </c>
      <c r="D11" s="95" t="s">
        <v>101</v>
      </c>
      <c r="E11" s="95" t="s">
        <v>180</v>
      </c>
      <c r="F11" s="95" t="s">
        <v>180</v>
      </c>
      <c r="G11" s="95">
        <v>1280</v>
      </c>
      <c r="H11" s="95">
        <v>1292</v>
      </c>
      <c r="I11" s="95">
        <v>1280</v>
      </c>
      <c r="J11" s="95">
        <v>1332</v>
      </c>
      <c r="K11" s="95">
        <v>1956</v>
      </c>
      <c r="L11" s="95"/>
      <c r="M11" s="94">
        <f>1292+40</f>
        <v>1332</v>
      </c>
      <c r="N11" s="96">
        <v>0.68098159509202449</v>
      </c>
      <c r="O11" s="77" t="s">
        <v>181</v>
      </c>
    </row>
    <row r="12" spans="1:23" s="17" customFormat="1" ht="345.75" customHeight="1" x14ac:dyDescent="0.3">
      <c r="A12" s="81"/>
      <c r="B12" s="76"/>
      <c r="C12" s="76"/>
      <c r="D12" s="95"/>
      <c r="E12" s="95"/>
      <c r="F12" s="95"/>
      <c r="G12" s="95"/>
      <c r="H12" s="95"/>
      <c r="I12" s="95"/>
      <c r="J12" s="95"/>
      <c r="K12" s="95"/>
      <c r="L12" s="95"/>
      <c r="M12" s="94"/>
      <c r="N12" s="96"/>
      <c r="O12" s="77"/>
    </row>
    <row r="13" spans="1:23" s="17" customFormat="1" ht="225.75" customHeight="1" x14ac:dyDescent="0.3">
      <c r="A13" s="81"/>
      <c r="B13" s="48" t="s">
        <v>73</v>
      </c>
      <c r="C13" s="48" t="s">
        <v>5</v>
      </c>
      <c r="D13" s="47" t="s">
        <v>102</v>
      </c>
      <c r="E13" s="50" t="s">
        <v>180</v>
      </c>
      <c r="F13" s="50" t="s">
        <v>180</v>
      </c>
      <c r="G13" s="50" t="s">
        <v>180</v>
      </c>
      <c r="H13" s="50" t="s">
        <v>180</v>
      </c>
      <c r="I13" s="42">
        <v>4</v>
      </c>
      <c r="J13" s="42">
        <v>0</v>
      </c>
      <c r="K13" s="42">
        <v>204</v>
      </c>
      <c r="L13" s="42"/>
      <c r="M13" s="42">
        <v>0</v>
      </c>
      <c r="N13" s="43">
        <f>0/204%</f>
        <v>0</v>
      </c>
      <c r="O13" s="49" t="s">
        <v>80</v>
      </c>
    </row>
    <row r="14" spans="1:23" s="17" customFormat="1" ht="191.25" customHeight="1" x14ac:dyDescent="0.3">
      <c r="A14" s="81"/>
      <c r="B14" s="48" t="s">
        <v>6</v>
      </c>
      <c r="C14" s="48" t="s">
        <v>5</v>
      </c>
      <c r="D14" s="48" t="s">
        <v>103</v>
      </c>
      <c r="E14" s="50" t="s">
        <v>180</v>
      </c>
      <c r="F14" s="50" t="s">
        <v>180</v>
      </c>
      <c r="G14" s="50" t="s">
        <v>180</v>
      </c>
      <c r="H14" s="50" t="s">
        <v>180</v>
      </c>
      <c r="I14" s="50" t="s">
        <v>180</v>
      </c>
      <c r="J14" s="50" t="s">
        <v>180</v>
      </c>
      <c r="K14" s="35">
        <v>150</v>
      </c>
      <c r="L14" s="35"/>
      <c r="M14" s="50" t="s">
        <v>180</v>
      </c>
      <c r="N14" s="50" t="s">
        <v>180</v>
      </c>
      <c r="O14" s="49" t="s">
        <v>84</v>
      </c>
    </row>
    <row r="15" spans="1:23" s="17" customFormat="1" ht="172.5" customHeight="1" x14ac:dyDescent="0.3">
      <c r="A15" s="81"/>
      <c r="B15" s="76" t="s">
        <v>7</v>
      </c>
      <c r="C15" s="76" t="s">
        <v>5</v>
      </c>
      <c r="D15" s="48" t="s">
        <v>104</v>
      </c>
      <c r="E15" s="35">
        <v>3762</v>
      </c>
      <c r="F15" s="35">
        <v>2413</v>
      </c>
      <c r="G15" s="35">
        <v>5614</v>
      </c>
      <c r="H15" s="35">
        <v>4120</v>
      </c>
      <c r="I15" s="35">
        <v>7353</v>
      </c>
      <c r="J15" s="35">
        <v>7055</v>
      </c>
      <c r="K15" s="35">
        <v>9100</v>
      </c>
      <c r="L15" s="35"/>
      <c r="M15" s="35">
        <v>7055</v>
      </c>
      <c r="N15" s="20">
        <f>+M15/9100</f>
        <v>0.7752747252747253</v>
      </c>
      <c r="O15" s="77" t="s">
        <v>88</v>
      </c>
    </row>
    <row r="16" spans="1:23" s="17" customFormat="1" ht="180.75" customHeight="1" x14ac:dyDescent="0.3">
      <c r="A16" s="81"/>
      <c r="B16" s="76"/>
      <c r="C16" s="76"/>
      <c r="D16" s="48" t="s">
        <v>105</v>
      </c>
      <c r="E16" s="61" t="s">
        <v>180</v>
      </c>
      <c r="F16" s="61" t="s">
        <v>180</v>
      </c>
      <c r="G16" s="61">
        <v>1</v>
      </c>
      <c r="H16" s="61">
        <v>1</v>
      </c>
      <c r="I16" s="61" t="s">
        <v>180</v>
      </c>
      <c r="J16" s="61" t="s">
        <v>180</v>
      </c>
      <c r="K16" s="61" t="s">
        <v>180</v>
      </c>
      <c r="L16" s="61" t="s">
        <v>180</v>
      </c>
      <c r="M16" s="19">
        <v>1</v>
      </c>
      <c r="N16" s="18">
        <v>1</v>
      </c>
      <c r="O16" s="77"/>
    </row>
    <row r="17" spans="1:19" s="17" customFormat="1" ht="296.25" customHeight="1" x14ac:dyDescent="0.3">
      <c r="A17" s="81"/>
      <c r="B17" s="76" t="s">
        <v>14</v>
      </c>
      <c r="C17" s="76" t="s">
        <v>5</v>
      </c>
      <c r="D17" s="48" t="s">
        <v>106</v>
      </c>
      <c r="E17" s="61" t="s">
        <v>180</v>
      </c>
      <c r="F17" s="61" t="s">
        <v>180</v>
      </c>
      <c r="G17" s="48">
        <v>1</v>
      </c>
      <c r="H17" s="48">
        <v>2</v>
      </c>
      <c r="I17" s="48">
        <v>15</v>
      </c>
      <c r="J17" s="48">
        <v>18</v>
      </c>
      <c r="K17" s="48">
        <v>217</v>
      </c>
      <c r="L17" s="48"/>
      <c r="M17" s="19">
        <v>18</v>
      </c>
      <c r="N17" s="20">
        <f>+M17/217</f>
        <v>8.294930875576037E-2</v>
      </c>
      <c r="O17" s="97" t="s">
        <v>85</v>
      </c>
    </row>
    <row r="18" spans="1:19" s="17" customFormat="1" ht="408.75" customHeight="1" x14ac:dyDescent="0.3">
      <c r="A18" s="82"/>
      <c r="B18" s="76"/>
      <c r="C18" s="76"/>
      <c r="D18" s="48" t="s">
        <v>107</v>
      </c>
      <c r="E18" s="61" t="s">
        <v>180</v>
      </c>
      <c r="F18" s="61" t="s">
        <v>180</v>
      </c>
      <c r="G18" s="61" t="s">
        <v>180</v>
      </c>
      <c r="H18" s="61" t="s">
        <v>180</v>
      </c>
      <c r="I18" s="61" t="s">
        <v>180</v>
      </c>
      <c r="J18" s="61" t="s">
        <v>180</v>
      </c>
      <c r="K18" s="48">
        <v>1</v>
      </c>
      <c r="L18" s="48"/>
      <c r="M18" s="61" t="s">
        <v>180</v>
      </c>
      <c r="N18" s="61" t="s">
        <v>180</v>
      </c>
      <c r="O18" s="97"/>
    </row>
    <row r="19" spans="1:19" s="17" customFormat="1" ht="184.5" customHeight="1" x14ac:dyDescent="0.3">
      <c r="A19" s="80" t="s">
        <v>15</v>
      </c>
      <c r="B19" s="76" t="s">
        <v>16</v>
      </c>
      <c r="C19" s="76" t="s">
        <v>20</v>
      </c>
      <c r="D19" s="48" t="s">
        <v>108</v>
      </c>
      <c r="E19" s="61" t="s">
        <v>180</v>
      </c>
      <c r="F19" s="61" t="s">
        <v>180</v>
      </c>
      <c r="G19" s="48">
        <v>300</v>
      </c>
      <c r="H19" s="48">
        <v>300</v>
      </c>
      <c r="I19" s="48">
        <v>600</v>
      </c>
      <c r="J19" s="48">
        <v>600</v>
      </c>
      <c r="K19" s="19">
        <v>1150</v>
      </c>
      <c r="L19" s="48"/>
      <c r="M19" s="19">
        <v>600</v>
      </c>
      <c r="N19" s="20">
        <f>+M19/1150</f>
        <v>0.52173913043478259</v>
      </c>
      <c r="O19" s="83" t="s">
        <v>109</v>
      </c>
    </row>
    <row r="20" spans="1:19" s="44" customFormat="1" ht="231" customHeight="1" x14ac:dyDescent="0.25">
      <c r="A20" s="81"/>
      <c r="B20" s="76"/>
      <c r="C20" s="76"/>
      <c r="D20" s="48" t="s">
        <v>110</v>
      </c>
      <c r="E20" s="62">
        <v>1200</v>
      </c>
      <c r="F20" s="62">
        <v>1219</v>
      </c>
      <c r="G20" s="62">
        <v>2000</v>
      </c>
      <c r="H20" s="62">
        <v>0</v>
      </c>
      <c r="I20" s="62">
        <v>0</v>
      </c>
      <c r="J20" s="62">
        <v>0</v>
      </c>
      <c r="K20" s="62"/>
      <c r="L20" s="62"/>
      <c r="M20" s="19">
        <v>1219</v>
      </c>
      <c r="N20" s="21">
        <f>1290/2900</f>
        <v>0.44482758620689655</v>
      </c>
      <c r="O20" s="83"/>
    </row>
    <row r="21" spans="1:19" s="44" customFormat="1" ht="361.5" customHeight="1" x14ac:dyDescent="0.25">
      <c r="A21" s="81"/>
      <c r="B21" s="48" t="s">
        <v>17</v>
      </c>
      <c r="C21" s="48" t="s">
        <v>20</v>
      </c>
      <c r="D21" s="48" t="s">
        <v>111</v>
      </c>
      <c r="E21" s="61" t="s">
        <v>180</v>
      </c>
      <c r="F21" s="61" t="s">
        <v>180</v>
      </c>
      <c r="G21" s="61" t="s">
        <v>180</v>
      </c>
      <c r="H21" s="61" t="s">
        <v>180</v>
      </c>
      <c r="I21" s="61">
        <v>246</v>
      </c>
      <c r="J21" s="61">
        <v>123</v>
      </c>
      <c r="K21" s="61">
        <f>+I21+70</f>
        <v>316</v>
      </c>
      <c r="L21" s="61"/>
      <c r="M21" s="19">
        <v>123</v>
      </c>
      <c r="N21" s="18">
        <f>+M21/316</f>
        <v>0.38924050632911394</v>
      </c>
      <c r="O21" s="49" t="s">
        <v>112</v>
      </c>
    </row>
    <row r="22" spans="1:19" s="17" customFormat="1" ht="278.25" customHeight="1" x14ac:dyDescent="0.3">
      <c r="A22" s="81"/>
      <c r="B22" s="48" t="s">
        <v>18</v>
      </c>
      <c r="C22" s="48" t="s">
        <v>20</v>
      </c>
      <c r="D22" s="48" t="s">
        <v>113</v>
      </c>
      <c r="E22" s="61" t="s">
        <v>180</v>
      </c>
      <c r="F22" s="61" t="s">
        <v>180</v>
      </c>
      <c r="G22" s="61" t="s">
        <v>180</v>
      </c>
      <c r="H22" s="61" t="s">
        <v>180</v>
      </c>
      <c r="I22" s="61">
        <v>7</v>
      </c>
      <c r="J22" s="61">
        <v>5</v>
      </c>
      <c r="K22" s="61">
        <v>9</v>
      </c>
      <c r="L22" s="63"/>
      <c r="M22" s="19">
        <v>5</v>
      </c>
      <c r="N22" s="18">
        <f>+M22/9</f>
        <v>0.55555555555555558</v>
      </c>
      <c r="O22" s="49" t="s">
        <v>114</v>
      </c>
      <c r="S22" s="22"/>
    </row>
    <row r="23" spans="1:19" s="17" customFormat="1" ht="184.5" customHeight="1" x14ac:dyDescent="0.3">
      <c r="A23" s="81"/>
      <c r="B23" s="76" t="s">
        <v>19</v>
      </c>
      <c r="C23" s="76" t="s">
        <v>20</v>
      </c>
      <c r="D23" s="48" t="s">
        <v>115</v>
      </c>
      <c r="E23" s="61" t="s">
        <v>180</v>
      </c>
      <c r="F23" s="61" t="s">
        <v>180</v>
      </c>
      <c r="G23" s="61" t="s">
        <v>180</v>
      </c>
      <c r="H23" s="61" t="s">
        <v>180</v>
      </c>
      <c r="I23" s="61" t="s">
        <v>180</v>
      </c>
      <c r="J23" s="61" t="s">
        <v>180</v>
      </c>
      <c r="K23" s="61">
        <v>214</v>
      </c>
      <c r="L23" s="61"/>
      <c r="M23" s="19">
        <v>2</v>
      </c>
      <c r="N23" s="23">
        <f>+M23/214</f>
        <v>9.3457943925233638E-3</v>
      </c>
      <c r="O23" s="83" t="s">
        <v>116</v>
      </c>
      <c r="S23" s="22"/>
    </row>
    <row r="24" spans="1:19" s="17" customFormat="1" ht="300.75" customHeight="1" x14ac:dyDescent="0.3">
      <c r="A24" s="81"/>
      <c r="B24" s="76"/>
      <c r="C24" s="76"/>
      <c r="D24" s="48" t="s">
        <v>117</v>
      </c>
      <c r="E24" s="61" t="s">
        <v>180</v>
      </c>
      <c r="F24" s="61" t="s">
        <v>180</v>
      </c>
      <c r="G24" s="61" t="s">
        <v>180</v>
      </c>
      <c r="H24" s="61" t="s">
        <v>180</v>
      </c>
      <c r="I24" s="61" t="s">
        <v>180</v>
      </c>
      <c r="J24" s="61" t="s">
        <v>180</v>
      </c>
      <c r="K24" s="61">
        <v>900</v>
      </c>
      <c r="L24" s="63"/>
      <c r="M24" s="19" t="s">
        <v>13</v>
      </c>
      <c r="N24" s="18" t="s">
        <v>13</v>
      </c>
      <c r="O24" s="83"/>
      <c r="S24" s="22"/>
    </row>
    <row r="25" spans="1:19" s="17" customFormat="1" ht="409.5" customHeight="1" x14ac:dyDescent="0.3">
      <c r="A25" s="81"/>
      <c r="B25" s="48" t="s">
        <v>21</v>
      </c>
      <c r="C25" s="48" t="s">
        <v>20</v>
      </c>
      <c r="D25" s="48" t="s">
        <v>118</v>
      </c>
      <c r="E25" s="64" t="s">
        <v>180</v>
      </c>
      <c r="F25" s="64" t="s">
        <v>180</v>
      </c>
      <c r="G25" s="64" t="s">
        <v>180</v>
      </c>
      <c r="H25" s="64" t="s">
        <v>180</v>
      </c>
      <c r="I25" s="64" t="s">
        <v>180</v>
      </c>
      <c r="J25" s="64" t="s">
        <v>180</v>
      </c>
      <c r="K25" s="65">
        <v>6</v>
      </c>
      <c r="L25" s="66"/>
      <c r="M25" s="53" t="s">
        <v>13</v>
      </c>
      <c r="N25" s="18" t="s">
        <v>13</v>
      </c>
      <c r="O25" s="49" t="s">
        <v>82</v>
      </c>
      <c r="S25" s="22"/>
    </row>
    <row r="26" spans="1:19" s="17" customFormat="1" ht="256.5" customHeight="1" x14ac:dyDescent="0.3">
      <c r="A26" s="82"/>
      <c r="B26" s="48" t="s">
        <v>22</v>
      </c>
      <c r="C26" s="48" t="s">
        <v>20</v>
      </c>
      <c r="D26" s="48" t="s">
        <v>119</v>
      </c>
      <c r="E26" s="61">
        <v>50</v>
      </c>
      <c r="F26" s="61">
        <v>104</v>
      </c>
      <c r="G26" s="61">
        <v>120</v>
      </c>
      <c r="H26" s="61">
        <v>236</v>
      </c>
      <c r="I26" s="61">
        <v>165</v>
      </c>
      <c r="J26" s="61">
        <v>456</v>
      </c>
      <c r="K26" s="61">
        <v>470</v>
      </c>
      <c r="L26" s="63"/>
      <c r="M26" s="19">
        <v>456</v>
      </c>
      <c r="N26" s="20">
        <f>+M26/470</f>
        <v>0.97021276595744677</v>
      </c>
      <c r="O26" s="49" t="s">
        <v>184</v>
      </c>
      <c r="S26" s="22"/>
    </row>
    <row r="27" spans="1:19" s="17" customFormat="1" ht="243" customHeight="1" x14ac:dyDescent="0.3">
      <c r="A27" s="80" t="s">
        <v>23</v>
      </c>
      <c r="B27" s="48" t="s">
        <v>24</v>
      </c>
      <c r="C27" s="48" t="s">
        <v>27</v>
      </c>
      <c r="D27" s="48" t="s">
        <v>11</v>
      </c>
      <c r="E27" s="63"/>
      <c r="F27" s="63"/>
      <c r="G27" s="63"/>
      <c r="H27" s="63"/>
      <c r="I27" s="63"/>
      <c r="J27" s="63"/>
      <c r="K27" s="63"/>
      <c r="L27" s="63"/>
      <c r="M27" s="19" t="s">
        <v>13</v>
      </c>
      <c r="N27" s="18" t="s">
        <v>13</v>
      </c>
      <c r="O27" s="49" t="s">
        <v>81</v>
      </c>
      <c r="S27" s="22"/>
    </row>
    <row r="28" spans="1:19" s="44" customFormat="1" ht="401.25" customHeight="1" x14ac:dyDescent="0.25">
      <c r="A28" s="81"/>
      <c r="B28" s="85" t="s">
        <v>25</v>
      </c>
      <c r="C28" s="85" t="s">
        <v>27</v>
      </c>
      <c r="D28" s="48" t="s">
        <v>120</v>
      </c>
      <c r="E28" s="67">
        <v>6000</v>
      </c>
      <c r="F28" s="67">
        <v>6598</v>
      </c>
      <c r="G28" s="67">
        <f>+E28+1000</f>
        <v>7000</v>
      </c>
      <c r="H28" s="67">
        <v>9283</v>
      </c>
      <c r="I28" s="67">
        <f>+G28+1000</f>
        <v>8000</v>
      </c>
      <c r="J28" s="67">
        <v>9283</v>
      </c>
      <c r="K28" s="67">
        <f>+I28+25000</f>
        <v>33000</v>
      </c>
      <c r="L28" s="67"/>
      <c r="M28" s="19">
        <v>9283</v>
      </c>
      <c r="N28" s="18">
        <f>+M28/33000</f>
        <v>0.28130303030303028</v>
      </c>
      <c r="O28" s="49" t="s">
        <v>121</v>
      </c>
    </row>
    <row r="29" spans="1:19" s="17" customFormat="1" ht="153.75" customHeight="1" x14ac:dyDescent="0.3">
      <c r="A29" s="81"/>
      <c r="B29" s="84"/>
      <c r="C29" s="84"/>
      <c r="D29" s="24" t="s">
        <v>122</v>
      </c>
      <c r="E29" s="68">
        <v>1</v>
      </c>
      <c r="F29" s="68">
        <v>1</v>
      </c>
      <c r="G29" s="68">
        <v>1</v>
      </c>
      <c r="H29" s="68">
        <v>1</v>
      </c>
      <c r="I29" s="68">
        <v>1</v>
      </c>
      <c r="J29" s="68">
        <v>1</v>
      </c>
      <c r="K29" s="68">
        <v>1</v>
      </c>
      <c r="L29" s="63"/>
      <c r="M29" s="45">
        <v>1</v>
      </c>
      <c r="N29" s="18">
        <v>1</v>
      </c>
      <c r="O29" s="49" t="s">
        <v>123</v>
      </c>
    </row>
    <row r="30" spans="1:19" s="17" customFormat="1" ht="399.75" customHeight="1" x14ac:dyDescent="0.3">
      <c r="A30" s="81"/>
      <c r="B30" s="48" t="s">
        <v>26</v>
      </c>
      <c r="C30" s="48" t="s">
        <v>27</v>
      </c>
      <c r="D30" s="48" t="s">
        <v>124</v>
      </c>
      <c r="E30" s="61" t="s">
        <v>180</v>
      </c>
      <c r="F30" s="61" t="s">
        <v>180</v>
      </c>
      <c r="G30" s="62">
        <v>625000</v>
      </c>
      <c r="H30" s="62">
        <v>724967</v>
      </c>
      <c r="I30" s="62">
        <f>+G30+24000</f>
        <v>649000</v>
      </c>
      <c r="J30" s="62">
        <v>737107</v>
      </c>
      <c r="K30" s="62">
        <f>+I30+974480</f>
        <v>1623480</v>
      </c>
      <c r="L30" s="62"/>
      <c r="M30" s="19">
        <f>215268+509699+10770+1370</f>
        <v>737107</v>
      </c>
      <c r="N30" s="18">
        <f>+M30/1623480</f>
        <v>0.45402899943331609</v>
      </c>
      <c r="O30" s="49" t="s">
        <v>125</v>
      </c>
    </row>
    <row r="31" spans="1:19" s="17" customFormat="1" ht="297" customHeight="1" x14ac:dyDescent="0.3">
      <c r="A31" s="81"/>
      <c r="B31" s="48" t="s">
        <v>28</v>
      </c>
      <c r="C31" s="48" t="s">
        <v>27</v>
      </c>
      <c r="D31" s="48" t="s">
        <v>126</v>
      </c>
      <c r="E31" s="62">
        <v>30600</v>
      </c>
      <c r="F31" s="62">
        <v>39330</v>
      </c>
      <c r="G31" s="62">
        <f>+E31+123200</f>
        <v>153800</v>
      </c>
      <c r="H31" s="62">
        <v>162783</v>
      </c>
      <c r="I31" s="62">
        <f>+G31+20300</f>
        <v>174100</v>
      </c>
      <c r="J31" s="62">
        <v>163090</v>
      </c>
      <c r="K31" s="62">
        <f>+I31+145900</f>
        <v>320000</v>
      </c>
      <c r="L31" s="62"/>
      <c r="M31" s="46">
        <f>38730+600+120243+3010+200+307</f>
        <v>163090</v>
      </c>
      <c r="N31" s="18">
        <f>+M31/320000</f>
        <v>0.50965625000000003</v>
      </c>
      <c r="O31" s="49" t="s">
        <v>127</v>
      </c>
    </row>
    <row r="32" spans="1:19" s="17" customFormat="1" ht="249.75" customHeight="1" x14ac:dyDescent="0.3">
      <c r="A32" s="82"/>
      <c r="B32" s="48" t="s">
        <v>29</v>
      </c>
      <c r="C32" s="48" t="s">
        <v>27</v>
      </c>
      <c r="D32" s="48" t="s">
        <v>128</v>
      </c>
      <c r="E32" s="61" t="s">
        <v>180</v>
      </c>
      <c r="F32" s="61" t="s">
        <v>180</v>
      </c>
      <c r="G32" s="61">
        <v>30</v>
      </c>
      <c r="H32" s="61">
        <v>43</v>
      </c>
      <c r="I32" s="61">
        <f>+G32+304</f>
        <v>334</v>
      </c>
      <c r="J32" s="61">
        <f>+H32+306+58</f>
        <v>407</v>
      </c>
      <c r="K32" s="62">
        <f>+I32+30913</f>
        <v>31247</v>
      </c>
      <c r="L32" s="61"/>
      <c r="M32" s="19">
        <f>43+306+58</f>
        <v>407</v>
      </c>
      <c r="N32" s="21">
        <f>+M32/31247</f>
        <v>1.3025250424040707E-2</v>
      </c>
      <c r="O32" s="49" t="s">
        <v>129</v>
      </c>
      <c r="P32" s="25"/>
    </row>
    <row r="33" spans="1:87" s="17" customFormat="1" ht="142.5" customHeight="1" x14ac:dyDescent="0.3">
      <c r="A33" s="80" t="s">
        <v>30</v>
      </c>
      <c r="B33" s="76" t="s">
        <v>31</v>
      </c>
      <c r="C33" s="76" t="s">
        <v>20</v>
      </c>
      <c r="D33" s="52" t="s">
        <v>130</v>
      </c>
      <c r="E33" s="61" t="s">
        <v>180</v>
      </c>
      <c r="F33" s="61" t="s">
        <v>180</v>
      </c>
      <c r="G33" s="68">
        <v>0.3</v>
      </c>
      <c r="H33" s="69">
        <v>9.2799999999999994E-2</v>
      </c>
      <c r="I33" s="68">
        <v>0.3</v>
      </c>
      <c r="J33" s="69">
        <v>9.2799999999999994E-2</v>
      </c>
      <c r="K33" s="68">
        <v>1</v>
      </c>
      <c r="L33" s="61"/>
      <c r="M33" s="21">
        <v>9.2799999999999994E-2</v>
      </c>
      <c r="N33" s="21">
        <f>9.28%/100%</f>
        <v>9.2799999999999994E-2</v>
      </c>
      <c r="O33" s="77" t="s">
        <v>83</v>
      </c>
    </row>
    <row r="34" spans="1:87" s="17" customFormat="1" ht="256.5" customHeight="1" x14ac:dyDescent="0.3">
      <c r="A34" s="81"/>
      <c r="B34" s="76"/>
      <c r="C34" s="76"/>
      <c r="D34" s="48" t="s">
        <v>131</v>
      </c>
      <c r="E34" s="61" t="s">
        <v>180</v>
      </c>
      <c r="F34" s="61" t="s">
        <v>180</v>
      </c>
      <c r="G34" s="61" t="s">
        <v>180</v>
      </c>
      <c r="H34" s="61" t="s">
        <v>180</v>
      </c>
      <c r="I34" s="61">
        <v>30</v>
      </c>
      <c r="J34" s="61">
        <v>24</v>
      </c>
      <c r="K34" s="61">
        <v>100</v>
      </c>
      <c r="L34" s="63"/>
      <c r="M34" s="46">
        <v>24</v>
      </c>
      <c r="N34" s="54">
        <v>0.24</v>
      </c>
      <c r="O34" s="77"/>
    </row>
    <row r="35" spans="1:87" s="17" customFormat="1" ht="71.25" customHeight="1" x14ac:dyDescent="0.3">
      <c r="A35" s="81"/>
      <c r="B35" s="76" t="s">
        <v>32</v>
      </c>
      <c r="C35" s="76" t="s">
        <v>20</v>
      </c>
      <c r="D35" s="48" t="s">
        <v>132</v>
      </c>
      <c r="E35" s="61" t="s">
        <v>180</v>
      </c>
      <c r="F35" s="61" t="s">
        <v>180</v>
      </c>
      <c r="G35" s="61">
        <v>2</v>
      </c>
      <c r="H35" s="61">
        <v>1</v>
      </c>
      <c r="I35" s="61" t="s">
        <v>180</v>
      </c>
      <c r="J35" s="61" t="s">
        <v>180</v>
      </c>
      <c r="K35" s="61" t="s">
        <v>180</v>
      </c>
      <c r="L35" s="61"/>
      <c r="M35" s="19">
        <v>1</v>
      </c>
      <c r="N35" s="18">
        <v>0.5</v>
      </c>
      <c r="O35" s="77" t="s">
        <v>91</v>
      </c>
    </row>
    <row r="36" spans="1:87" s="17" customFormat="1" ht="85.5" customHeight="1" x14ac:dyDescent="0.3">
      <c r="A36" s="81"/>
      <c r="B36" s="76"/>
      <c r="C36" s="76"/>
      <c r="D36" s="48" t="s">
        <v>133</v>
      </c>
      <c r="E36" s="61" t="s">
        <v>180</v>
      </c>
      <c r="F36" s="61" t="s">
        <v>180</v>
      </c>
      <c r="G36" s="61" t="s">
        <v>180</v>
      </c>
      <c r="H36" s="61" t="s">
        <v>180</v>
      </c>
      <c r="I36" s="61" t="s">
        <v>180</v>
      </c>
      <c r="J36" s="61" t="s">
        <v>180</v>
      </c>
      <c r="K36" s="61">
        <v>300</v>
      </c>
      <c r="L36" s="61"/>
      <c r="M36" s="61" t="s">
        <v>180</v>
      </c>
      <c r="N36" s="61" t="s">
        <v>180</v>
      </c>
      <c r="O36" s="77"/>
    </row>
    <row r="37" spans="1:87" s="17" customFormat="1" ht="67.5" customHeight="1" x14ac:dyDescent="0.3">
      <c r="A37" s="81"/>
      <c r="B37" s="76"/>
      <c r="C37" s="76"/>
      <c r="D37" s="48" t="s">
        <v>131</v>
      </c>
      <c r="E37" s="61" t="s">
        <v>180</v>
      </c>
      <c r="F37" s="61" t="s">
        <v>180</v>
      </c>
      <c r="G37" s="61" t="s">
        <v>180</v>
      </c>
      <c r="H37" s="61" t="s">
        <v>180</v>
      </c>
      <c r="I37" s="61" t="s">
        <v>180</v>
      </c>
      <c r="J37" s="61" t="s">
        <v>180</v>
      </c>
      <c r="K37" s="61">
        <v>100</v>
      </c>
      <c r="L37" s="61"/>
      <c r="M37" s="61" t="s">
        <v>180</v>
      </c>
      <c r="N37" s="61" t="s">
        <v>180</v>
      </c>
      <c r="O37" s="77"/>
    </row>
    <row r="38" spans="1:87" s="17" customFormat="1" ht="198" x14ac:dyDescent="0.3">
      <c r="A38" s="81"/>
      <c r="B38" s="48" t="s">
        <v>33</v>
      </c>
      <c r="C38" s="26" t="s">
        <v>72</v>
      </c>
      <c r="D38" s="48" t="s">
        <v>107</v>
      </c>
      <c r="E38" s="61" t="s">
        <v>180</v>
      </c>
      <c r="F38" s="61" t="s">
        <v>180</v>
      </c>
      <c r="G38" s="61" t="s">
        <v>180</v>
      </c>
      <c r="H38" s="61" t="s">
        <v>180</v>
      </c>
      <c r="I38" s="61" t="s">
        <v>180</v>
      </c>
      <c r="J38" s="61" t="s">
        <v>180</v>
      </c>
      <c r="K38" s="61">
        <v>0</v>
      </c>
      <c r="L38" s="63"/>
      <c r="M38" s="19" t="s">
        <v>13</v>
      </c>
      <c r="N38" s="18" t="s">
        <v>13</v>
      </c>
      <c r="O38" s="49" t="s">
        <v>79</v>
      </c>
    </row>
    <row r="39" spans="1:87" s="44" customFormat="1" ht="239.25" customHeight="1" x14ac:dyDescent="0.25">
      <c r="A39" s="82"/>
      <c r="B39" s="48" t="s">
        <v>34</v>
      </c>
      <c r="C39" s="55" t="s">
        <v>72</v>
      </c>
      <c r="D39" s="56" t="s">
        <v>134</v>
      </c>
      <c r="E39" s="61" t="s">
        <v>180</v>
      </c>
      <c r="F39" s="61" t="s">
        <v>180</v>
      </c>
      <c r="G39" s="61" t="s">
        <v>180</v>
      </c>
      <c r="H39" s="61" t="s">
        <v>180</v>
      </c>
      <c r="I39" s="61">
        <v>1</v>
      </c>
      <c r="J39" s="61">
        <v>1</v>
      </c>
      <c r="K39" s="61">
        <v>1</v>
      </c>
      <c r="L39" s="61"/>
      <c r="M39" s="19">
        <v>1</v>
      </c>
      <c r="N39" s="18">
        <v>0.5</v>
      </c>
      <c r="O39" s="49" t="s">
        <v>93</v>
      </c>
    </row>
    <row r="40" spans="1:87" s="44" customFormat="1" ht="214.5" x14ac:dyDescent="0.25">
      <c r="A40" s="79" t="s">
        <v>35</v>
      </c>
      <c r="B40" s="48" t="s">
        <v>36</v>
      </c>
      <c r="C40" s="48" t="s">
        <v>38</v>
      </c>
      <c r="D40" s="48" t="s">
        <v>135</v>
      </c>
      <c r="E40" s="57" t="s">
        <v>180</v>
      </c>
      <c r="F40" s="57" t="s">
        <v>180</v>
      </c>
      <c r="G40" s="57" t="s">
        <v>180</v>
      </c>
      <c r="H40" s="57" t="s">
        <v>180</v>
      </c>
      <c r="I40" s="57">
        <v>3</v>
      </c>
      <c r="J40" s="57">
        <v>2</v>
      </c>
      <c r="K40" s="57">
        <v>33</v>
      </c>
      <c r="L40" s="61"/>
      <c r="M40" s="19">
        <v>31</v>
      </c>
      <c r="N40" s="18">
        <v>6.0606060606060601E-2</v>
      </c>
      <c r="O40" s="49" t="s">
        <v>94</v>
      </c>
    </row>
    <row r="41" spans="1:87" s="17" customFormat="1" ht="239.25" customHeight="1" x14ac:dyDescent="0.3">
      <c r="A41" s="79"/>
      <c r="B41" s="48" t="s">
        <v>37</v>
      </c>
      <c r="C41" s="52" t="s">
        <v>38</v>
      </c>
      <c r="D41" s="52" t="s">
        <v>136</v>
      </c>
      <c r="E41" s="61">
        <v>30</v>
      </c>
      <c r="F41" s="61">
        <v>0</v>
      </c>
      <c r="G41" s="61">
        <v>30</v>
      </c>
      <c r="H41" s="61">
        <v>30</v>
      </c>
      <c r="I41" s="61">
        <v>30</v>
      </c>
      <c r="J41" s="61">
        <v>31</v>
      </c>
      <c r="K41" s="61">
        <v>33</v>
      </c>
      <c r="L41" s="63"/>
      <c r="M41" s="27">
        <v>31</v>
      </c>
      <c r="N41" s="18">
        <f>+M41/33</f>
        <v>0.93939393939393945</v>
      </c>
      <c r="O41" s="49" t="s">
        <v>95</v>
      </c>
    </row>
    <row r="42" spans="1:87" s="44" customFormat="1" ht="217.5" customHeight="1" x14ac:dyDescent="0.25">
      <c r="A42" s="79" t="s">
        <v>39</v>
      </c>
      <c r="B42" s="48" t="s">
        <v>40</v>
      </c>
      <c r="C42" s="48" t="s">
        <v>44</v>
      </c>
      <c r="D42" s="48" t="s">
        <v>137</v>
      </c>
      <c r="E42" s="61" t="s">
        <v>180</v>
      </c>
      <c r="F42" s="61" t="s">
        <v>180</v>
      </c>
      <c r="G42" s="61" t="s">
        <v>180</v>
      </c>
      <c r="H42" s="61" t="s">
        <v>180</v>
      </c>
      <c r="I42" s="61">
        <v>4</v>
      </c>
      <c r="J42" s="61">
        <v>1</v>
      </c>
      <c r="K42" s="61">
        <v>1</v>
      </c>
      <c r="L42" s="61"/>
      <c r="M42" s="19">
        <v>1</v>
      </c>
      <c r="N42" s="18">
        <f>+M42/5</f>
        <v>0.2</v>
      </c>
      <c r="O42" s="28" t="s">
        <v>138</v>
      </c>
    </row>
    <row r="43" spans="1:87" s="17" customFormat="1" ht="177.75" customHeight="1" x14ac:dyDescent="0.3">
      <c r="A43" s="79"/>
      <c r="B43" s="48" t="s">
        <v>41</v>
      </c>
      <c r="C43" s="48" t="s">
        <v>44</v>
      </c>
      <c r="D43" s="48" t="s">
        <v>139</v>
      </c>
      <c r="E43" s="61" t="s">
        <v>180</v>
      </c>
      <c r="F43" s="61" t="s">
        <v>180</v>
      </c>
      <c r="G43" s="61" t="s">
        <v>180</v>
      </c>
      <c r="H43" s="61" t="s">
        <v>180</v>
      </c>
      <c r="I43" s="61" t="s">
        <v>180</v>
      </c>
      <c r="J43" s="61" t="s">
        <v>180</v>
      </c>
      <c r="K43" s="61">
        <v>64</v>
      </c>
      <c r="L43" s="63"/>
      <c r="M43" s="61" t="s">
        <v>180</v>
      </c>
      <c r="N43" s="61" t="s">
        <v>180</v>
      </c>
      <c r="O43" s="49" t="s">
        <v>140</v>
      </c>
    </row>
    <row r="44" spans="1:87" s="44" customFormat="1" ht="110.25" customHeight="1" x14ac:dyDescent="0.25">
      <c r="A44" s="79"/>
      <c r="B44" s="51" t="s">
        <v>42</v>
      </c>
      <c r="C44" s="51" t="s">
        <v>44</v>
      </c>
      <c r="D44" s="51" t="s">
        <v>141</v>
      </c>
      <c r="E44" s="64" t="s">
        <v>180</v>
      </c>
      <c r="F44" s="64" t="s">
        <v>180</v>
      </c>
      <c r="G44" s="64" t="s">
        <v>180</v>
      </c>
      <c r="H44" s="64" t="s">
        <v>180</v>
      </c>
      <c r="I44" s="64" t="s">
        <v>180</v>
      </c>
      <c r="J44" s="64" t="s">
        <v>180</v>
      </c>
      <c r="K44" s="64">
        <v>2</v>
      </c>
      <c r="L44" s="64"/>
      <c r="M44" s="53" t="s">
        <v>13</v>
      </c>
      <c r="N44" s="45" t="s">
        <v>13</v>
      </c>
      <c r="O44" s="58" t="s">
        <v>89</v>
      </c>
    </row>
    <row r="45" spans="1:87" s="60" customFormat="1" ht="72" customHeight="1" x14ac:dyDescent="0.25">
      <c r="A45" s="79"/>
      <c r="B45" s="76" t="s">
        <v>43</v>
      </c>
      <c r="C45" s="76" t="s">
        <v>44</v>
      </c>
      <c r="D45" s="48" t="s">
        <v>142</v>
      </c>
      <c r="E45" s="61" t="s">
        <v>180</v>
      </c>
      <c r="F45" s="61" t="s">
        <v>180</v>
      </c>
      <c r="G45" s="61">
        <v>50</v>
      </c>
      <c r="H45" s="61">
        <v>78</v>
      </c>
      <c r="I45" s="61">
        <v>50</v>
      </c>
      <c r="J45" s="61">
        <v>78</v>
      </c>
      <c r="K45" s="61">
        <v>200</v>
      </c>
      <c r="L45" s="61"/>
      <c r="M45" s="19">
        <v>78</v>
      </c>
      <c r="N45" s="18">
        <v>0.39</v>
      </c>
      <c r="O45" s="77" t="s">
        <v>90</v>
      </c>
    </row>
    <row r="46" spans="1:87" s="44" customFormat="1" ht="105.75" customHeight="1" x14ac:dyDescent="0.25">
      <c r="A46" s="79"/>
      <c r="B46" s="76"/>
      <c r="C46" s="76"/>
      <c r="D46" s="52" t="s">
        <v>143</v>
      </c>
      <c r="E46" s="70" t="s">
        <v>180</v>
      </c>
      <c r="F46" s="70" t="s">
        <v>180</v>
      </c>
      <c r="G46" s="70">
        <v>30</v>
      </c>
      <c r="H46" s="70">
        <v>3</v>
      </c>
      <c r="I46" s="70" t="s">
        <v>180</v>
      </c>
      <c r="J46" s="70" t="s">
        <v>180</v>
      </c>
      <c r="K46" s="70"/>
      <c r="L46" s="70"/>
      <c r="M46" s="46">
        <v>3</v>
      </c>
      <c r="N46" s="54">
        <v>0.1</v>
      </c>
      <c r="O46" s="77"/>
    </row>
    <row r="47" spans="1:87" s="44" customFormat="1" ht="162" customHeight="1" x14ac:dyDescent="0.25">
      <c r="A47" s="80" t="s">
        <v>45</v>
      </c>
      <c r="B47" s="76" t="s">
        <v>46</v>
      </c>
      <c r="C47" s="76" t="s">
        <v>47</v>
      </c>
      <c r="D47" s="48" t="s">
        <v>144</v>
      </c>
      <c r="E47" s="61" t="s">
        <v>180</v>
      </c>
      <c r="F47" s="61" t="s">
        <v>180</v>
      </c>
      <c r="G47" s="71">
        <v>0.75</v>
      </c>
      <c r="H47" s="71">
        <v>0.75</v>
      </c>
      <c r="I47" s="71">
        <v>0.75</v>
      </c>
      <c r="J47" s="71">
        <v>0.75</v>
      </c>
      <c r="K47" s="68">
        <v>0.8</v>
      </c>
      <c r="L47" s="61"/>
      <c r="M47" s="18">
        <v>0.75</v>
      </c>
      <c r="N47" s="18">
        <f>75%/80%</f>
        <v>0.9375</v>
      </c>
      <c r="O47" s="77" t="s">
        <v>145</v>
      </c>
    </row>
    <row r="48" spans="1:87" s="44" customFormat="1" ht="172.5" customHeight="1" x14ac:dyDescent="0.25">
      <c r="A48" s="81"/>
      <c r="B48" s="76"/>
      <c r="C48" s="76"/>
      <c r="D48" s="48" t="s">
        <v>146</v>
      </c>
      <c r="E48" s="68">
        <v>0.84</v>
      </c>
      <c r="F48" s="68">
        <v>0.92</v>
      </c>
      <c r="G48" s="68">
        <v>0.86</v>
      </c>
      <c r="H48" s="68">
        <v>0.97</v>
      </c>
      <c r="I48" s="68">
        <v>0.94</v>
      </c>
      <c r="J48" s="68">
        <v>1</v>
      </c>
      <c r="K48" s="68">
        <v>1</v>
      </c>
      <c r="L48" s="61"/>
      <c r="M48" s="24">
        <v>1</v>
      </c>
      <c r="N48" s="18">
        <v>1</v>
      </c>
      <c r="O48" s="77"/>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row>
    <row r="49" spans="1:87" s="44" customFormat="1" ht="212.25" customHeight="1" x14ac:dyDescent="0.25">
      <c r="A49" s="81"/>
      <c r="B49" s="85"/>
      <c r="C49" s="76"/>
      <c r="D49" s="48" t="s">
        <v>147</v>
      </c>
      <c r="E49" s="68">
        <v>0.8</v>
      </c>
      <c r="F49" s="68">
        <v>0.8</v>
      </c>
      <c r="G49" s="68">
        <v>0.8</v>
      </c>
      <c r="H49" s="68">
        <v>1</v>
      </c>
      <c r="I49" s="68">
        <v>0.8</v>
      </c>
      <c r="J49" s="68">
        <v>1</v>
      </c>
      <c r="K49" s="68">
        <v>0.8</v>
      </c>
      <c r="L49" s="61"/>
      <c r="M49" s="24">
        <v>1</v>
      </c>
      <c r="N49" s="18">
        <v>1</v>
      </c>
      <c r="O49" s="77"/>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row>
    <row r="50" spans="1:87" s="17" customFormat="1" ht="153.75" customHeight="1" x14ac:dyDescent="0.3">
      <c r="A50" s="81"/>
      <c r="B50" s="76" t="s">
        <v>48</v>
      </c>
      <c r="C50" s="76" t="s">
        <v>49</v>
      </c>
      <c r="D50" s="48" t="s">
        <v>148</v>
      </c>
      <c r="E50" s="68">
        <v>0.3</v>
      </c>
      <c r="F50" s="68">
        <v>0.3</v>
      </c>
      <c r="G50" s="68">
        <v>0.5</v>
      </c>
      <c r="H50" s="68">
        <v>0.5</v>
      </c>
      <c r="I50" s="68">
        <v>0.7</v>
      </c>
      <c r="J50" s="68">
        <v>0.7</v>
      </c>
      <c r="K50" s="68">
        <v>1</v>
      </c>
      <c r="L50" s="61"/>
      <c r="M50" s="18">
        <v>0.7</v>
      </c>
      <c r="N50" s="18">
        <v>0.7</v>
      </c>
      <c r="O50" s="77" t="s">
        <v>149</v>
      </c>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row>
    <row r="51" spans="1:87" s="17" customFormat="1" ht="153.75" customHeight="1" x14ac:dyDescent="0.3">
      <c r="A51" s="81"/>
      <c r="B51" s="76"/>
      <c r="C51" s="76"/>
      <c r="D51" s="48" t="s">
        <v>150</v>
      </c>
      <c r="E51" s="68">
        <v>1</v>
      </c>
      <c r="F51" s="68">
        <v>1</v>
      </c>
      <c r="G51" s="68">
        <v>1</v>
      </c>
      <c r="H51" s="68">
        <v>1</v>
      </c>
      <c r="I51" s="68">
        <v>1</v>
      </c>
      <c r="J51" s="68">
        <v>1</v>
      </c>
      <c r="K51" s="68">
        <v>1</v>
      </c>
      <c r="L51" s="61"/>
      <c r="M51" s="24">
        <v>1</v>
      </c>
      <c r="N51" s="18">
        <v>1</v>
      </c>
      <c r="O51" s="77"/>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row>
    <row r="52" spans="1:87" s="17" customFormat="1" ht="153.75" customHeight="1" x14ac:dyDescent="0.3">
      <c r="A52" s="81"/>
      <c r="B52" s="76"/>
      <c r="C52" s="76"/>
      <c r="D52" s="48" t="s">
        <v>151</v>
      </c>
      <c r="E52" s="68">
        <v>0.89</v>
      </c>
      <c r="F52" s="68">
        <v>0.89</v>
      </c>
      <c r="G52" s="68">
        <v>0.89</v>
      </c>
      <c r="H52" s="68">
        <v>0.89</v>
      </c>
      <c r="I52" s="68">
        <v>0.89</v>
      </c>
      <c r="J52" s="68">
        <v>0.89</v>
      </c>
      <c r="K52" s="68">
        <v>0.89</v>
      </c>
      <c r="L52" s="61"/>
      <c r="M52" s="24">
        <v>0.89</v>
      </c>
      <c r="N52" s="18">
        <v>1</v>
      </c>
      <c r="O52" s="77"/>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row>
    <row r="53" spans="1:87" s="17" customFormat="1" ht="179.25" customHeight="1" x14ac:dyDescent="0.3">
      <c r="A53" s="81"/>
      <c r="B53" s="76"/>
      <c r="C53" s="76"/>
      <c r="D53" s="48" t="s">
        <v>152</v>
      </c>
      <c r="E53" s="61" t="s">
        <v>180</v>
      </c>
      <c r="F53" s="61" t="s">
        <v>180</v>
      </c>
      <c r="G53" s="62">
        <v>886020</v>
      </c>
      <c r="H53" s="62">
        <v>776922</v>
      </c>
      <c r="I53" s="62">
        <v>886020</v>
      </c>
      <c r="J53" s="62">
        <v>776922</v>
      </c>
      <c r="K53" s="62">
        <f>+I53+1328230</f>
        <v>2214250</v>
      </c>
      <c r="L53" s="61"/>
      <c r="M53" s="29">
        <f>775102+1820</f>
        <v>776922</v>
      </c>
      <c r="N53" s="18">
        <f>+M53/2214250</f>
        <v>0.35087365925256858</v>
      </c>
      <c r="O53" s="77"/>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row>
    <row r="54" spans="1:87" s="17" customFormat="1" ht="102.75" customHeight="1" x14ac:dyDescent="0.3">
      <c r="A54" s="81"/>
      <c r="B54" s="84" t="s">
        <v>50</v>
      </c>
      <c r="C54" s="76" t="s">
        <v>47</v>
      </c>
      <c r="D54" s="48" t="s">
        <v>86</v>
      </c>
      <c r="E54" s="61">
        <v>0.35</v>
      </c>
      <c r="F54" s="61">
        <v>0.35</v>
      </c>
      <c r="G54" s="61">
        <v>1.23</v>
      </c>
      <c r="H54" s="61">
        <v>0.88</v>
      </c>
      <c r="I54" s="61">
        <v>2.11</v>
      </c>
      <c r="J54" s="61">
        <v>2.65</v>
      </c>
      <c r="K54" s="61">
        <v>3</v>
      </c>
      <c r="L54" s="61"/>
      <c r="M54" s="30">
        <v>2.65</v>
      </c>
      <c r="N54" s="18">
        <f>2.65/3</f>
        <v>0.8833333333333333</v>
      </c>
      <c r="O54" s="77" t="s">
        <v>153</v>
      </c>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row>
    <row r="55" spans="1:87" s="17" customFormat="1" ht="136.5" customHeight="1" x14ac:dyDescent="0.3">
      <c r="A55" s="81"/>
      <c r="B55" s="76"/>
      <c r="C55" s="76"/>
      <c r="D55" s="48" t="s">
        <v>154</v>
      </c>
      <c r="E55" s="68">
        <v>0.74</v>
      </c>
      <c r="F55" s="68">
        <v>0.74</v>
      </c>
      <c r="G55" s="68">
        <v>0.8</v>
      </c>
      <c r="H55" s="68">
        <v>0.82</v>
      </c>
      <c r="I55" s="68">
        <v>0.87</v>
      </c>
      <c r="J55" s="68">
        <v>0.98</v>
      </c>
      <c r="K55" s="68">
        <v>0.99</v>
      </c>
      <c r="L55" s="61"/>
      <c r="M55" s="24">
        <v>0.98</v>
      </c>
      <c r="N55" s="18">
        <f>+M55/99%</f>
        <v>0.98989898989898994</v>
      </c>
      <c r="O55" s="77"/>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row>
    <row r="56" spans="1:87" s="44" customFormat="1" ht="137.25" customHeight="1" x14ac:dyDescent="0.25">
      <c r="A56" s="81"/>
      <c r="B56" s="76" t="s">
        <v>51</v>
      </c>
      <c r="C56" s="84" t="s">
        <v>52</v>
      </c>
      <c r="D56" s="52" t="s">
        <v>155</v>
      </c>
      <c r="E56" s="68">
        <v>1</v>
      </c>
      <c r="F56" s="68">
        <v>1</v>
      </c>
      <c r="G56" s="68">
        <v>1</v>
      </c>
      <c r="H56" s="68">
        <v>1</v>
      </c>
      <c r="I56" s="68">
        <v>1</v>
      </c>
      <c r="J56" s="68">
        <v>1</v>
      </c>
      <c r="K56" s="68">
        <v>1</v>
      </c>
      <c r="L56" s="61"/>
      <c r="M56" s="18">
        <v>1</v>
      </c>
      <c r="N56" s="18">
        <v>1</v>
      </c>
      <c r="O56" s="77" t="s">
        <v>156</v>
      </c>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row>
    <row r="57" spans="1:87" s="44" customFormat="1" ht="139.5" customHeight="1" x14ac:dyDescent="0.25">
      <c r="A57" s="81"/>
      <c r="B57" s="76"/>
      <c r="C57" s="76"/>
      <c r="D57" s="48" t="s">
        <v>157</v>
      </c>
      <c r="E57" s="71">
        <v>0.96</v>
      </c>
      <c r="F57" s="71">
        <v>0.97</v>
      </c>
      <c r="G57" s="71">
        <v>0.98</v>
      </c>
      <c r="H57" s="71">
        <v>0.99</v>
      </c>
      <c r="I57" s="71">
        <v>1</v>
      </c>
      <c r="J57" s="71">
        <v>0.99</v>
      </c>
      <c r="K57" s="71">
        <v>1</v>
      </c>
      <c r="L57" s="61"/>
      <c r="M57" s="24">
        <v>0.99</v>
      </c>
      <c r="N57" s="18">
        <f>+M57/100%</f>
        <v>0.99</v>
      </c>
      <c r="O57" s="77"/>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row>
    <row r="58" spans="1:87" s="44" customFormat="1" ht="184.5" customHeight="1" x14ac:dyDescent="0.25">
      <c r="A58" s="81"/>
      <c r="B58" s="76"/>
      <c r="C58" s="76"/>
      <c r="D58" s="48" t="s">
        <v>158</v>
      </c>
      <c r="E58" s="71">
        <v>0.7</v>
      </c>
      <c r="F58" s="71">
        <v>0.7</v>
      </c>
      <c r="G58" s="71">
        <v>0.7</v>
      </c>
      <c r="H58" s="71">
        <v>0.7</v>
      </c>
      <c r="I58" s="71">
        <v>0.9</v>
      </c>
      <c r="J58" s="71">
        <v>0.9</v>
      </c>
      <c r="K58" s="71">
        <v>0.9</v>
      </c>
      <c r="L58" s="61"/>
      <c r="M58" s="24">
        <v>0.9</v>
      </c>
      <c r="N58" s="18">
        <f>+M58/90%</f>
        <v>1</v>
      </c>
      <c r="O58" s="77"/>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row>
    <row r="59" spans="1:87" s="44" customFormat="1" ht="189.75" customHeight="1" x14ac:dyDescent="0.25">
      <c r="A59" s="81"/>
      <c r="B59" s="76"/>
      <c r="C59" s="76"/>
      <c r="D59" s="48" t="s">
        <v>159</v>
      </c>
      <c r="E59" s="68">
        <v>0.88</v>
      </c>
      <c r="F59" s="68">
        <v>0.88</v>
      </c>
      <c r="G59" s="68">
        <v>1</v>
      </c>
      <c r="H59" s="68">
        <v>1</v>
      </c>
      <c r="I59" s="68">
        <v>1</v>
      </c>
      <c r="J59" s="68">
        <v>1</v>
      </c>
      <c r="K59" s="68">
        <v>1</v>
      </c>
      <c r="L59" s="61"/>
      <c r="M59" s="24">
        <v>1</v>
      </c>
      <c r="N59" s="18">
        <v>1</v>
      </c>
      <c r="O59" s="77"/>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row>
    <row r="60" spans="1:87" s="44" customFormat="1" ht="249" customHeight="1" x14ac:dyDescent="0.25">
      <c r="A60" s="81"/>
      <c r="B60" s="76"/>
      <c r="C60" s="76"/>
      <c r="D60" s="48" t="s">
        <v>160</v>
      </c>
      <c r="E60" s="68">
        <v>0.88</v>
      </c>
      <c r="F60" s="68">
        <v>0</v>
      </c>
      <c r="G60" s="68">
        <v>0.88</v>
      </c>
      <c r="H60" s="68">
        <v>0.88</v>
      </c>
      <c r="I60" s="68">
        <v>0.91</v>
      </c>
      <c r="J60" s="68">
        <v>0.93</v>
      </c>
      <c r="K60" s="68">
        <v>0.99</v>
      </c>
      <c r="L60" s="61"/>
      <c r="M60" s="24">
        <v>0.93</v>
      </c>
      <c r="N60" s="18">
        <v>0.93939393939393945</v>
      </c>
      <c r="O60" s="77"/>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row>
    <row r="61" spans="1:87" s="44" customFormat="1" ht="86.25" customHeight="1" x14ac:dyDescent="0.25">
      <c r="A61" s="81"/>
      <c r="B61" s="76" t="s">
        <v>57</v>
      </c>
      <c r="C61" s="76" t="s">
        <v>53</v>
      </c>
      <c r="D61" s="48" t="s">
        <v>54</v>
      </c>
      <c r="E61" s="61" t="s">
        <v>180</v>
      </c>
      <c r="F61" s="61" t="s">
        <v>180</v>
      </c>
      <c r="G61" s="61" t="s">
        <v>180</v>
      </c>
      <c r="H61" s="61" t="s">
        <v>180</v>
      </c>
      <c r="I61" s="61" t="s">
        <v>180</v>
      </c>
      <c r="J61" s="61" t="s">
        <v>180</v>
      </c>
      <c r="K61" s="68">
        <v>0.5</v>
      </c>
      <c r="L61" s="61"/>
      <c r="M61" s="24" t="s">
        <v>13</v>
      </c>
      <c r="N61" s="24" t="s">
        <v>13</v>
      </c>
      <c r="O61" s="77" t="s">
        <v>161</v>
      </c>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row>
    <row r="62" spans="1:87" s="44" customFormat="1" ht="99" customHeight="1" x14ac:dyDescent="0.25">
      <c r="A62" s="81"/>
      <c r="B62" s="76"/>
      <c r="C62" s="76"/>
      <c r="D62" s="48" t="s">
        <v>58</v>
      </c>
      <c r="E62" s="68">
        <v>0.25</v>
      </c>
      <c r="F62" s="68">
        <v>0.25</v>
      </c>
      <c r="G62" s="68">
        <v>0.5</v>
      </c>
      <c r="H62" s="68">
        <v>0.5</v>
      </c>
      <c r="I62" s="68">
        <v>0.75</v>
      </c>
      <c r="J62" s="68">
        <v>0.75</v>
      </c>
      <c r="K62" s="68">
        <v>1</v>
      </c>
      <c r="L62" s="68"/>
      <c r="M62" s="24">
        <v>0.75</v>
      </c>
      <c r="N62" s="18">
        <v>0.75</v>
      </c>
      <c r="O62" s="77"/>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row>
    <row r="63" spans="1:87" s="44" customFormat="1" ht="49.5" x14ac:dyDescent="0.25">
      <c r="A63" s="81"/>
      <c r="B63" s="76"/>
      <c r="C63" s="76"/>
      <c r="D63" s="48" t="s">
        <v>76</v>
      </c>
      <c r="E63" s="61" t="s">
        <v>180</v>
      </c>
      <c r="F63" s="61" t="s">
        <v>180</v>
      </c>
      <c r="G63" s="68">
        <v>0.5</v>
      </c>
      <c r="H63" s="68">
        <v>0.5</v>
      </c>
      <c r="I63" s="68">
        <v>0.5</v>
      </c>
      <c r="J63" s="68">
        <v>0.5</v>
      </c>
      <c r="K63" s="68">
        <v>1</v>
      </c>
      <c r="L63" s="61"/>
      <c r="M63" s="24">
        <v>0.5</v>
      </c>
      <c r="N63" s="18">
        <v>0.5</v>
      </c>
      <c r="O63" s="77"/>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row>
    <row r="64" spans="1:87" s="44" customFormat="1" ht="81" customHeight="1" x14ac:dyDescent="0.25">
      <c r="A64" s="81"/>
      <c r="B64" s="76"/>
      <c r="C64" s="76"/>
      <c r="D64" s="48" t="s">
        <v>55</v>
      </c>
      <c r="E64" s="68">
        <v>1</v>
      </c>
      <c r="F64" s="68">
        <v>1</v>
      </c>
      <c r="G64" s="68">
        <v>1</v>
      </c>
      <c r="H64" s="68">
        <v>1</v>
      </c>
      <c r="I64" s="68">
        <v>1</v>
      </c>
      <c r="J64" s="68">
        <v>1</v>
      </c>
      <c r="K64" s="68">
        <v>1</v>
      </c>
      <c r="L64" s="68"/>
      <c r="M64" s="24">
        <v>1</v>
      </c>
      <c r="N64" s="18">
        <v>1</v>
      </c>
      <c r="O64" s="77"/>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row>
    <row r="65" spans="1:87" s="44" customFormat="1" ht="70.5" customHeight="1" x14ac:dyDescent="0.25">
      <c r="A65" s="81"/>
      <c r="B65" s="76"/>
      <c r="C65" s="76"/>
      <c r="D65" s="48" t="s">
        <v>56</v>
      </c>
      <c r="E65" s="68">
        <v>0.67</v>
      </c>
      <c r="F65" s="68">
        <v>0.67</v>
      </c>
      <c r="G65" s="68">
        <v>0.67</v>
      </c>
      <c r="H65" s="68">
        <v>0.67</v>
      </c>
      <c r="I65" s="68">
        <v>0.67</v>
      </c>
      <c r="J65" s="68">
        <v>0.78</v>
      </c>
      <c r="K65" s="68">
        <v>0.78</v>
      </c>
      <c r="L65" s="61"/>
      <c r="M65" s="24">
        <v>0.67</v>
      </c>
      <c r="N65" s="18">
        <v>0.85897435897435892</v>
      </c>
      <c r="O65" s="77"/>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row>
    <row r="66" spans="1:87" s="44" customFormat="1" ht="91.5" customHeight="1" x14ac:dyDescent="0.25">
      <c r="A66" s="81"/>
      <c r="B66" s="76" t="s">
        <v>59</v>
      </c>
      <c r="C66" s="76" t="s">
        <v>60</v>
      </c>
      <c r="D66" s="48" t="s">
        <v>162</v>
      </c>
      <c r="E66" s="68">
        <v>0.64</v>
      </c>
      <c r="F66" s="68">
        <v>0.64</v>
      </c>
      <c r="G66" s="68">
        <v>0.7</v>
      </c>
      <c r="H66" s="68">
        <v>0.7</v>
      </c>
      <c r="I66" s="68">
        <v>0.76</v>
      </c>
      <c r="J66" s="68">
        <v>0.75</v>
      </c>
      <c r="K66" s="68">
        <v>0.8</v>
      </c>
      <c r="L66" s="61"/>
      <c r="M66" s="18">
        <v>0.75</v>
      </c>
      <c r="N66" s="18">
        <v>0.9375</v>
      </c>
      <c r="O66" s="77" t="s">
        <v>163</v>
      </c>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row>
    <row r="67" spans="1:87" s="57" customFormat="1" ht="139.5" customHeight="1" x14ac:dyDescent="0.25">
      <c r="A67" s="81"/>
      <c r="B67" s="76"/>
      <c r="C67" s="76"/>
      <c r="D67" s="48" t="s">
        <v>55</v>
      </c>
      <c r="E67" s="68">
        <v>0.7</v>
      </c>
      <c r="F67" s="68">
        <v>0.7</v>
      </c>
      <c r="G67" s="68">
        <v>0.7</v>
      </c>
      <c r="H67" s="68">
        <v>0.7</v>
      </c>
      <c r="I67" s="68">
        <v>0.9</v>
      </c>
      <c r="J67" s="68">
        <v>0.8</v>
      </c>
      <c r="K67" s="68">
        <v>1</v>
      </c>
      <c r="L67" s="61"/>
      <c r="M67" s="24">
        <v>0.8</v>
      </c>
      <c r="N67" s="18">
        <v>0.8</v>
      </c>
      <c r="O67" s="77"/>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row>
    <row r="68" spans="1:87" s="44" customFormat="1" ht="87" customHeight="1" x14ac:dyDescent="0.25">
      <c r="A68" s="81"/>
      <c r="B68" s="76" t="s">
        <v>61</v>
      </c>
      <c r="C68" s="76" t="s">
        <v>60</v>
      </c>
      <c r="D68" s="48" t="s">
        <v>74</v>
      </c>
      <c r="E68" s="61" t="s">
        <v>180</v>
      </c>
      <c r="F68" s="61" t="s">
        <v>180</v>
      </c>
      <c r="G68" s="61" t="s">
        <v>180</v>
      </c>
      <c r="H68" s="61" t="s">
        <v>180</v>
      </c>
      <c r="I68" s="61" t="s">
        <v>180</v>
      </c>
      <c r="J68" s="61" t="s">
        <v>180</v>
      </c>
      <c r="K68" s="61">
        <v>1</v>
      </c>
      <c r="L68" s="61"/>
      <c r="M68" s="18" t="s">
        <v>13</v>
      </c>
      <c r="N68" s="18" t="s">
        <v>13</v>
      </c>
      <c r="O68" s="77" t="s">
        <v>164</v>
      </c>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row>
    <row r="69" spans="1:87" s="17" customFormat="1" ht="127.5" customHeight="1" x14ac:dyDescent="0.3">
      <c r="A69" s="81"/>
      <c r="B69" s="76"/>
      <c r="C69" s="76"/>
      <c r="D69" s="48" t="s">
        <v>55</v>
      </c>
      <c r="E69" s="68">
        <v>1</v>
      </c>
      <c r="F69" s="68">
        <v>1</v>
      </c>
      <c r="G69" s="68">
        <v>1</v>
      </c>
      <c r="H69" s="68">
        <v>1</v>
      </c>
      <c r="I69" s="68">
        <v>1</v>
      </c>
      <c r="J69" s="68">
        <v>1</v>
      </c>
      <c r="K69" s="68">
        <v>1</v>
      </c>
      <c r="L69" s="63"/>
      <c r="M69" s="24">
        <v>1</v>
      </c>
      <c r="N69" s="18">
        <v>1</v>
      </c>
      <c r="O69" s="77"/>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row>
    <row r="70" spans="1:87" s="57" customFormat="1" ht="157.5" customHeight="1" x14ac:dyDescent="0.25">
      <c r="A70" s="81"/>
      <c r="B70" s="48" t="s">
        <v>62</v>
      </c>
      <c r="C70" s="48" t="s">
        <v>60</v>
      </c>
      <c r="D70" s="48" t="s">
        <v>75</v>
      </c>
      <c r="E70" s="61" t="s">
        <v>180</v>
      </c>
      <c r="F70" s="61" t="s">
        <v>180</v>
      </c>
      <c r="G70" s="61" t="s">
        <v>180</v>
      </c>
      <c r="H70" s="61" t="s">
        <v>180</v>
      </c>
      <c r="I70" s="61">
        <v>1</v>
      </c>
      <c r="J70" s="61">
        <v>1</v>
      </c>
      <c r="K70" s="61">
        <v>1</v>
      </c>
      <c r="L70" s="61"/>
      <c r="M70" s="31">
        <v>1</v>
      </c>
      <c r="N70" s="18">
        <v>1</v>
      </c>
      <c r="O70" s="49" t="s">
        <v>87</v>
      </c>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row>
    <row r="71" spans="1:87" s="44" customFormat="1" ht="116.25" customHeight="1" x14ac:dyDescent="0.25">
      <c r="A71" s="81"/>
      <c r="B71" s="76" t="s">
        <v>63</v>
      </c>
      <c r="C71" s="76" t="s">
        <v>60</v>
      </c>
      <c r="D71" s="48" t="s">
        <v>64</v>
      </c>
      <c r="E71" s="61" t="s">
        <v>180</v>
      </c>
      <c r="F71" s="61" t="s">
        <v>180</v>
      </c>
      <c r="G71" s="61" t="s">
        <v>180</v>
      </c>
      <c r="H71" s="61" t="s">
        <v>180</v>
      </c>
      <c r="I71" s="61">
        <v>1</v>
      </c>
      <c r="J71" s="61">
        <v>1</v>
      </c>
      <c r="K71" s="61">
        <v>1</v>
      </c>
      <c r="L71" s="61"/>
      <c r="M71" s="31">
        <v>1</v>
      </c>
      <c r="N71" s="18">
        <v>1</v>
      </c>
      <c r="O71" s="77" t="s">
        <v>92</v>
      </c>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row>
    <row r="72" spans="1:87" s="17" customFormat="1" ht="102" customHeight="1" x14ac:dyDescent="0.3">
      <c r="A72" s="81"/>
      <c r="B72" s="76"/>
      <c r="C72" s="76"/>
      <c r="D72" s="48" t="s">
        <v>65</v>
      </c>
      <c r="E72" s="61" t="s">
        <v>180</v>
      </c>
      <c r="F72" s="61" t="s">
        <v>180</v>
      </c>
      <c r="G72" s="61" t="s">
        <v>180</v>
      </c>
      <c r="H72" s="61" t="s">
        <v>180</v>
      </c>
      <c r="I72" s="68">
        <v>1</v>
      </c>
      <c r="J72" s="61">
        <v>0</v>
      </c>
      <c r="K72" s="68">
        <v>1</v>
      </c>
      <c r="L72" s="61"/>
      <c r="M72" s="24">
        <v>0</v>
      </c>
      <c r="N72" s="18">
        <v>0</v>
      </c>
      <c r="O72" s="77"/>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row>
    <row r="73" spans="1:87" s="44" customFormat="1" ht="94.5" customHeight="1" x14ac:dyDescent="0.25">
      <c r="A73" s="81"/>
      <c r="B73" s="76" t="s">
        <v>66</v>
      </c>
      <c r="C73" s="76" t="s">
        <v>77</v>
      </c>
      <c r="D73" s="48" t="s">
        <v>67</v>
      </c>
      <c r="E73" s="68">
        <v>0.85</v>
      </c>
      <c r="F73" s="68">
        <v>0.75</v>
      </c>
      <c r="G73" s="68">
        <v>1</v>
      </c>
      <c r="H73" s="68">
        <v>0.78</v>
      </c>
      <c r="I73" s="68">
        <v>1</v>
      </c>
      <c r="J73" s="68">
        <v>0.79</v>
      </c>
      <c r="K73" s="68">
        <v>1</v>
      </c>
      <c r="L73" s="61"/>
      <c r="M73" s="18">
        <v>0.79</v>
      </c>
      <c r="N73" s="18">
        <f>+M73/100%</f>
        <v>0.79</v>
      </c>
      <c r="O73" s="77" t="s">
        <v>165</v>
      </c>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row>
    <row r="74" spans="1:87" s="44" customFormat="1" ht="103.5" customHeight="1" x14ac:dyDescent="0.25">
      <c r="A74" s="81"/>
      <c r="B74" s="76"/>
      <c r="C74" s="76"/>
      <c r="D74" s="48" t="s">
        <v>55</v>
      </c>
      <c r="E74" s="68">
        <v>0.6</v>
      </c>
      <c r="F74" s="68">
        <v>0.6</v>
      </c>
      <c r="G74" s="68">
        <v>0.8</v>
      </c>
      <c r="H74" s="68">
        <v>0.6</v>
      </c>
      <c r="I74" s="68">
        <v>1</v>
      </c>
      <c r="J74" s="68">
        <v>0.8</v>
      </c>
      <c r="K74" s="68">
        <v>1</v>
      </c>
      <c r="L74" s="61"/>
      <c r="M74" s="24">
        <v>0.8</v>
      </c>
      <c r="N74" s="18">
        <f>+M74/100%</f>
        <v>0.8</v>
      </c>
      <c r="O74" s="77"/>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row>
    <row r="75" spans="1:87" s="44" customFormat="1" ht="277.5" customHeight="1" x14ac:dyDescent="0.25">
      <c r="A75" s="82"/>
      <c r="B75" s="76"/>
      <c r="C75" s="76"/>
      <c r="D75" s="48" t="s">
        <v>68</v>
      </c>
      <c r="E75" s="68">
        <v>0.5</v>
      </c>
      <c r="F75" s="68">
        <v>0.5</v>
      </c>
      <c r="G75" s="68">
        <v>0.7</v>
      </c>
      <c r="H75" s="68">
        <v>0.62</v>
      </c>
      <c r="I75" s="68">
        <v>0.78</v>
      </c>
      <c r="J75" s="68">
        <v>0.7</v>
      </c>
      <c r="K75" s="68">
        <v>0.8</v>
      </c>
      <c r="L75" s="61"/>
      <c r="M75" s="24">
        <v>0.7</v>
      </c>
      <c r="N75" s="18">
        <f>+M75/80%</f>
        <v>0.87499999999999989</v>
      </c>
      <c r="O75" s="77"/>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row>
    <row r="76" spans="1:87" s="17" customFormat="1" ht="117" customHeight="1" x14ac:dyDescent="0.3">
      <c r="A76" s="79" t="s">
        <v>69</v>
      </c>
      <c r="B76" s="76" t="s">
        <v>70</v>
      </c>
      <c r="C76" s="76" t="s">
        <v>71</v>
      </c>
      <c r="D76" s="48" t="s">
        <v>166</v>
      </c>
      <c r="E76" s="62">
        <v>3910</v>
      </c>
      <c r="F76" s="62">
        <v>3910</v>
      </c>
      <c r="G76" s="62">
        <v>131410</v>
      </c>
      <c r="H76" s="62">
        <v>159380</v>
      </c>
      <c r="I76" s="62">
        <v>135410</v>
      </c>
      <c r="J76" s="62">
        <v>264134</v>
      </c>
      <c r="K76" s="62">
        <v>285000</v>
      </c>
      <c r="L76" s="63"/>
      <c r="M76" s="19">
        <f>3910+4512+7624+150958+97130</f>
        <v>264134</v>
      </c>
      <c r="N76" s="18">
        <f>+M76/285000</f>
        <v>0.92678596491228071</v>
      </c>
      <c r="O76" s="77" t="s">
        <v>167</v>
      </c>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row>
    <row r="77" spans="1:87" s="44" customFormat="1" ht="102" customHeight="1" x14ac:dyDescent="0.25">
      <c r="A77" s="79"/>
      <c r="B77" s="76"/>
      <c r="C77" s="76"/>
      <c r="D77" s="48" t="s">
        <v>168</v>
      </c>
      <c r="E77" s="61">
        <v>3</v>
      </c>
      <c r="F77" s="61">
        <v>3</v>
      </c>
      <c r="G77" s="61">
        <v>5</v>
      </c>
      <c r="H77" s="61">
        <v>5</v>
      </c>
      <c r="I77" s="61">
        <v>5</v>
      </c>
      <c r="J77" s="61">
        <v>6</v>
      </c>
      <c r="K77" s="61">
        <v>10</v>
      </c>
      <c r="L77" s="61"/>
      <c r="M77" s="32">
        <v>6</v>
      </c>
      <c r="N77" s="18">
        <v>0.6</v>
      </c>
      <c r="O77" s="77"/>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row>
    <row r="78" spans="1:87" s="17" customFormat="1" ht="344.25" customHeight="1" x14ac:dyDescent="0.3">
      <c r="A78" s="79"/>
      <c r="B78" s="76"/>
      <c r="C78" s="76"/>
      <c r="D78" s="48" t="s">
        <v>169</v>
      </c>
      <c r="E78" s="61" t="s">
        <v>180</v>
      </c>
      <c r="F78" s="61" t="s">
        <v>180</v>
      </c>
      <c r="G78" s="61">
        <v>14</v>
      </c>
      <c r="H78" s="61">
        <v>0</v>
      </c>
      <c r="I78" s="61">
        <v>14</v>
      </c>
      <c r="J78" s="61">
        <v>19</v>
      </c>
      <c r="K78" s="61">
        <v>19</v>
      </c>
      <c r="L78" s="61"/>
      <c r="M78" s="32">
        <v>19</v>
      </c>
      <c r="N78" s="18">
        <v>1</v>
      </c>
      <c r="O78" s="77"/>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row>
    <row r="80" spans="1:87" ht="15" customHeight="1" x14ac:dyDescent="0.3">
      <c r="A80" s="78" t="s">
        <v>8</v>
      </c>
      <c r="B80" s="78"/>
      <c r="C80" s="78"/>
      <c r="D80" s="78"/>
      <c r="E80" s="78"/>
      <c r="F80" s="78"/>
      <c r="G80" s="78"/>
      <c r="H80" s="78"/>
      <c r="I80" s="78"/>
      <c r="J80" s="78"/>
      <c r="K80" s="78"/>
      <c r="L80" s="78"/>
      <c r="M80" s="78"/>
      <c r="N80" s="78"/>
      <c r="O80" s="78"/>
    </row>
    <row r="81" spans="1:15" ht="15" customHeight="1" x14ac:dyDescent="0.3">
      <c r="A81" s="78" t="s">
        <v>9</v>
      </c>
      <c r="B81" s="78"/>
      <c r="C81" s="78"/>
      <c r="D81" s="78"/>
      <c r="E81" s="78"/>
      <c r="F81" s="78"/>
      <c r="G81" s="78"/>
      <c r="H81" s="78"/>
      <c r="I81" s="78"/>
      <c r="J81" s="78"/>
      <c r="K81" s="78"/>
      <c r="L81" s="78"/>
      <c r="M81" s="78"/>
      <c r="N81" s="78"/>
      <c r="O81" s="78"/>
    </row>
    <row r="82" spans="1:15" ht="60" customHeight="1" x14ac:dyDescent="0.3">
      <c r="A82" s="75" t="s">
        <v>182</v>
      </c>
      <c r="B82" s="75"/>
      <c r="C82" s="75"/>
      <c r="D82" s="75"/>
      <c r="E82" s="75"/>
      <c r="F82" s="75"/>
      <c r="G82" s="75"/>
      <c r="H82" s="75"/>
      <c r="I82" s="75"/>
      <c r="J82" s="75"/>
      <c r="K82" s="75"/>
      <c r="L82" s="75"/>
      <c r="M82" s="75"/>
      <c r="N82" s="75"/>
      <c r="O82" s="75"/>
    </row>
  </sheetData>
  <mergeCells count="91">
    <mergeCell ref="B11:B12"/>
    <mergeCell ref="O11:O12"/>
    <mergeCell ref="N11:N12"/>
    <mergeCell ref="A11:A18"/>
    <mergeCell ref="C11:C12"/>
    <mergeCell ref="D11:D12"/>
    <mergeCell ref="O15:O16"/>
    <mergeCell ref="B15:B16"/>
    <mergeCell ref="O17:O18"/>
    <mergeCell ref="B17:B18"/>
    <mergeCell ref="A19:A26"/>
    <mergeCell ref="M11:M12"/>
    <mergeCell ref="A33:A39"/>
    <mergeCell ref="O33:O34"/>
    <mergeCell ref="B33:B34"/>
    <mergeCell ref="C33:C34"/>
    <mergeCell ref="B35:B37"/>
    <mergeCell ref="O35:O37"/>
    <mergeCell ref="E11:E12"/>
    <mergeCell ref="F11:F12"/>
    <mergeCell ref="G11:G12"/>
    <mergeCell ref="H11:H12"/>
    <mergeCell ref="I11:I12"/>
    <mergeCell ref="J11:J12"/>
    <mergeCell ref="K11:K12"/>
    <mergeCell ref="L11:L12"/>
    <mergeCell ref="A1:A3"/>
    <mergeCell ref="B1:N3"/>
    <mergeCell ref="B4:O4"/>
    <mergeCell ref="A5:O5"/>
    <mergeCell ref="A9:A10"/>
    <mergeCell ref="B9:B10"/>
    <mergeCell ref="C9:C10"/>
    <mergeCell ref="D9:D10"/>
    <mergeCell ref="M9:M10"/>
    <mergeCell ref="N9:N10"/>
    <mergeCell ref="O9:O10"/>
    <mergeCell ref="A7:W7"/>
    <mergeCell ref="E9:L9"/>
    <mergeCell ref="A27:A32"/>
    <mergeCell ref="C56:C60"/>
    <mergeCell ref="B61:B65"/>
    <mergeCell ref="C61:C65"/>
    <mergeCell ref="C35:C37"/>
    <mergeCell ref="B54:B55"/>
    <mergeCell ref="C54:C55"/>
    <mergeCell ref="B28:B29"/>
    <mergeCell ref="C28:C29"/>
    <mergeCell ref="A42:A46"/>
    <mergeCell ref="A40:A41"/>
    <mergeCell ref="B50:B53"/>
    <mergeCell ref="C50:C53"/>
    <mergeCell ref="B47:B49"/>
    <mergeCell ref="C47:C49"/>
    <mergeCell ref="B45:B46"/>
    <mergeCell ref="B19:B20"/>
    <mergeCell ref="C17:C18"/>
    <mergeCell ref="C15:C16"/>
    <mergeCell ref="C19:C20"/>
    <mergeCell ref="B68:B69"/>
    <mergeCell ref="C68:C69"/>
    <mergeCell ref="C45:C46"/>
    <mergeCell ref="B66:B67"/>
    <mergeCell ref="C66:C67"/>
    <mergeCell ref="B23:B24"/>
    <mergeCell ref="C23:C24"/>
    <mergeCell ref="O68:O69"/>
    <mergeCell ref="O19:O20"/>
    <mergeCell ref="O23:O24"/>
    <mergeCell ref="O50:O53"/>
    <mergeCell ref="O47:O49"/>
    <mergeCell ref="O45:O46"/>
    <mergeCell ref="O61:O65"/>
    <mergeCell ref="O54:O55"/>
    <mergeCell ref="O66:O67"/>
    <mergeCell ref="A82:O82"/>
    <mergeCell ref="B71:B72"/>
    <mergeCell ref="C71:C72"/>
    <mergeCell ref="O71:O72"/>
    <mergeCell ref="B73:B75"/>
    <mergeCell ref="C73:C75"/>
    <mergeCell ref="O73:O75"/>
    <mergeCell ref="A81:O81"/>
    <mergeCell ref="A80:O80"/>
    <mergeCell ref="B76:B78"/>
    <mergeCell ref="C76:C78"/>
    <mergeCell ref="O76:O78"/>
    <mergeCell ref="A76:A78"/>
    <mergeCell ref="A47:A75"/>
    <mergeCell ref="O56:O60"/>
    <mergeCell ref="B56:B60"/>
  </mergeCells>
  <printOptions horizontalCentered="1" verticalCentered="1"/>
  <pageMargins left="0.70866141732283472" right="0.70866141732283472" top="0.74803149606299213" bottom="0.74803149606299213" header="0.31496062992125984" footer="0.31496062992125984"/>
  <pageSetup scale="32" orientation="landscape" r:id="rId1"/>
  <rowBreaks count="6" manualBreakCount="6">
    <brk id="13" max="12" man="1"/>
    <brk id="18" max="12" man="1"/>
    <brk id="24" max="12" man="1"/>
    <brk id="37" max="12" man="1"/>
    <brk id="43" max="14" man="1"/>
    <brk id="73"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PAI 2do trimestre</vt:lpstr>
      <vt:lpstr>'Seguimiento PAI 2do trimestre'!Área_de_impresión</vt:lpstr>
      <vt:lpstr>'Seguimiento PAI 2do trimestre'!Títulos_a_imprimir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Diana Paola Yate Virgues</cp:lastModifiedBy>
  <cp:lastPrinted>2017-08-03T14:58:35Z</cp:lastPrinted>
  <dcterms:created xsi:type="dcterms:W3CDTF">2017-01-27T18:29:11Z</dcterms:created>
  <dcterms:modified xsi:type="dcterms:W3CDTF">2017-11-30T20:54:52Z</dcterms:modified>
</cp:coreProperties>
</file>