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Planeacion\2. PLANEACIÓN INSTITUCIONAL\03- Registros Planeación Institucional 2015-2018\02 PAI 2015-2018\2017\1. PAI\2. Informes\2. T2\"/>
    </mc:Choice>
  </mc:AlternateContent>
  <bookViews>
    <workbookView xWindow="0" yWindow="0" windowWidth="20490" windowHeight="7755"/>
  </bookViews>
  <sheets>
    <sheet name="Portada" sheetId="2" r:id="rId1"/>
    <sheet name="Seguimiento PAI 2do trimestre" sheetId="1" r:id="rId2"/>
  </sheets>
  <definedNames>
    <definedName name="_xlnm.Print_Area" localSheetId="1">'Seguimiento PAI 2do trimestre'!$A$1:$M$80</definedName>
    <definedName name="_xlnm.Print_Titles" localSheetId="1">'Seguimiento PAI 2do trimestre'!$1:$8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5" i="1" l="1"/>
  <c r="K74" i="1" l="1"/>
  <c r="D24" i="1"/>
  <c r="L45" i="1"/>
  <c r="L74" i="1" l="1"/>
  <c r="G74" i="1"/>
  <c r="D74" i="1"/>
  <c r="D25" i="1" l="1"/>
  <c r="N29" i="1" l="1"/>
  <c r="K29" i="1"/>
  <c r="L18" i="1" l="1"/>
  <c r="G12" i="1"/>
  <c r="L26" i="1" l="1"/>
  <c r="C25" i="1"/>
  <c r="D29" i="1" l="1"/>
  <c r="G17" i="1" l="1"/>
  <c r="D17" i="1"/>
  <c r="G9" i="1" l="1"/>
  <c r="G24" i="1"/>
  <c r="L73" i="1" l="1"/>
  <c r="L71" i="1" l="1"/>
  <c r="L31" i="1" l="1"/>
  <c r="K15" i="1" l="1"/>
  <c r="K9" i="1" l="1"/>
  <c r="L52" i="1" l="1"/>
  <c r="L76" i="1" l="1"/>
  <c r="K75" i="1" l="1"/>
  <c r="G25" i="1" l="1"/>
  <c r="C29" i="1"/>
  <c r="G29" i="1" s="1"/>
  <c r="L29" i="1"/>
  <c r="G33" i="1"/>
  <c r="L30" i="1" l="1"/>
  <c r="K51" i="1" l="1"/>
  <c r="K28" i="1"/>
  <c r="L28" i="1" s="1"/>
  <c r="L51" i="1" l="1"/>
  <c r="L24" i="1"/>
  <c r="L72" i="1" l="1"/>
  <c r="L56" i="1" l="1"/>
  <c r="L55" i="1"/>
</calcChain>
</file>

<file path=xl/sharedStrings.xml><?xml version="1.0" encoding="utf-8"?>
<sst xmlns="http://schemas.openxmlformats.org/spreadsheetml/2006/main" count="316" uniqueCount="194">
  <si>
    <t xml:space="preserve">MATRIZ DE SEGUIMIENTO AL PLAN DE ACCIÓN INSTITUCIONAL </t>
  </si>
  <si>
    <r>
      <rPr>
        <b/>
        <sz val="14"/>
        <color theme="1"/>
        <rFont val="Arial"/>
        <family val="2"/>
      </rPr>
      <t>CÓDIGO:</t>
    </r>
    <r>
      <rPr>
        <sz val="14"/>
        <color theme="1"/>
        <rFont val="Arial"/>
        <family val="2"/>
      </rPr>
      <t xml:space="preserve"> G101PR01F06</t>
    </r>
  </si>
  <si>
    <r>
      <rPr>
        <b/>
        <sz val="11"/>
        <rFont val="Arial"/>
        <family val="2"/>
      </rPr>
      <t xml:space="preserve">VERSIÓN: </t>
    </r>
    <r>
      <rPr>
        <sz val="11"/>
        <rFont val="Arial"/>
        <family val="2"/>
      </rPr>
      <t>07</t>
    </r>
  </si>
  <si>
    <r>
      <rPr>
        <b/>
        <sz val="11"/>
        <color theme="1"/>
        <rFont val="Arial"/>
        <family val="2"/>
      </rPr>
      <t>FECHA:</t>
    </r>
    <r>
      <rPr>
        <sz val="11"/>
        <color theme="1"/>
        <rFont val="Arial"/>
        <family val="2"/>
      </rPr>
      <t xml:space="preserve"> 2016-07-11</t>
    </r>
  </si>
  <si>
    <t>Objetivo estratégico</t>
  </si>
  <si>
    <t>Programa estratégico</t>
  </si>
  <si>
    <t>Área responsable</t>
  </si>
  <si>
    <t>Meta del programa</t>
  </si>
  <si>
    <t>I</t>
  </si>
  <si>
    <t>II</t>
  </si>
  <si>
    <t>III</t>
  </si>
  <si>
    <t>IV</t>
  </si>
  <si>
    <t>Mejorar la calidad y el impacto de la investigación y la transferencia de conocimiento y tecnología</t>
  </si>
  <si>
    <t>Formación de capital humano para la CTeI a nivel de Doctorado y Maestría</t>
  </si>
  <si>
    <t>Dirección de Fomento a la Investigación</t>
  </si>
  <si>
    <t>Incremento de la visibilidad e impacto de las publicaciones científicas colombianas</t>
  </si>
  <si>
    <t>Consolidación de modelos cienciométricos para los actores del SNCTI</t>
  </si>
  <si>
    <t>* Los resultados  de la meta estratégica son acumulados y reportados de acuerdo con la frecuencia de medición definida en la hoja de vida del indicador</t>
  </si>
  <si>
    <t xml:space="preserve">** Los resultados de la meta del programa se reportan de acuerdo a los tiempos establecidos en la planeación estratégica </t>
  </si>
  <si>
    <t>Plan de Acción Institucional 2017</t>
  </si>
  <si>
    <t xml:space="preserve">Meta estratégica año 2017 </t>
  </si>
  <si>
    <t>-</t>
  </si>
  <si>
    <t>Avance de meta del programa **</t>
  </si>
  <si>
    <t>Resultados meta estratégica año 2017 *</t>
  </si>
  <si>
    <t>N/A</t>
  </si>
  <si>
    <t>Fomento al desarrollo de programas y proyectos de generación de conocimiento en CTeI</t>
  </si>
  <si>
    <t>Promover el desarrollo tecnológico y la innovación como motor de crecimiento empresarial y del emprendimiento</t>
  </si>
  <si>
    <t>Alianzas para la Innovación</t>
  </si>
  <si>
    <t>Sistemas de Innovación en empresas</t>
  </si>
  <si>
    <t>Apoyo en I+D+i en el Sector Productivo</t>
  </si>
  <si>
    <t>Programa TIC</t>
  </si>
  <si>
    <t>Dirección de Desarrollo Tecnológico e Innovación</t>
  </si>
  <si>
    <t>Desarrollo de capacidades de transferencia tecnológica</t>
  </si>
  <si>
    <t>Brigada de patentes y fondo de protección de patentes</t>
  </si>
  <si>
    <t>Generar una cultura que valore y gestione el conocimiento y la innovación</t>
  </si>
  <si>
    <t>Centros de ciencia</t>
  </si>
  <si>
    <t>Atrévete (A Ciencia Cierta - Ideas para el Cambio)</t>
  </si>
  <si>
    <t>Difusión - (todo es ciencia)</t>
  </si>
  <si>
    <t>Dirección de Mentalidad y Cultura para la CTeI</t>
  </si>
  <si>
    <t>Ondas</t>
  </si>
  <si>
    <t>Jóvenes investigadores</t>
  </si>
  <si>
    <t>Desarrollar un sistema e institucionalidad habilitante para la CTeI</t>
  </si>
  <si>
    <t>Beneficios Tributarios  para CTeI</t>
  </si>
  <si>
    <t>Pacto por la Innovación</t>
  </si>
  <si>
    <t>Diseño y evaluación de políticas de CTeI</t>
  </si>
  <si>
    <t>Desarrollo de capacidades para diseño y evaluación de políticas en los actores del Sistema Nacional</t>
  </si>
  <si>
    <t>Sin reporte en GINA.</t>
  </si>
  <si>
    <t>Desarrollar proyectos estratégicos y de impacto en CTeI a través de la articulación de recursos de la nación, los departamentos y otros actores</t>
  </si>
  <si>
    <t>33 Planes y acuerdos suscritos, refrendados - actualizados y acompañados</t>
  </si>
  <si>
    <t>Capacidades para la formulación y estructuración de proyectos en CTeI</t>
  </si>
  <si>
    <t xml:space="preserve"> Fortalecer la viabilización y aprobación de proyectos formulados para ser financiados por el FCTeI</t>
  </si>
  <si>
    <t>Equipo de gestión territorial</t>
  </si>
  <si>
    <t>Generar vínculos entre los actores del SNCTI y actores internacionales estratégicos</t>
  </si>
  <si>
    <t xml:space="preserve">Participación de Colombia en el ámbito internacional, con miras a promover el avance de la Ciencia, Tecnología e Innovación </t>
  </si>
  <si>
    <t>Circulación de conocimiento y prácticas innovadoras en un escenario global</t>
  </si>
  <si>
    <t>Gestión de Recursos Financieros de Cooperación Internacional para CTeI</t>
  </si>
  <si>
    <t xml:space="preserve">Participación de Colombia en Horizonte 2020 de la Unión Europea </t>
  </si>
  <si>
    <t>Equipo de internacionalización</t>
  </si>
  <si>
    <t>Convertir a COLCIENCIAS en Ágil, Transparente y Moderna - ATM</t>
  </si>
  <si>
    <t>Cultura y comunicación de cara al ciudadano</t>
  </si>
  <si>
    <t>Secretaría General</t>
  </si>
  <si>
    <t>Comunicamos lo que hacemos</t>
  </si>
  <si>
    <t>Equipo de comunicaciones</t>
  </si>
  <si>
    <t>Talento humano competente, innovador y motivado</t>
  </si>
  <si>
    <t>Cero improvisación</t>
  </si>
  <si>
    <t>Equipo de comunicaciones
Oficina Asesora de Planeación
Oficina de Control Interno
Secretaría General</t>
  </si>
  <si>
    <t>Oficina Asesora de Planeación</t>
  </si>
  <si>
    <t>50% nivel de madurez del Sistema de Gestión de Calidad</t>
  </si>
  <si>
    <t>100% de cumplimiento de los requisitos de transparencia en Colciencias</t>
  </si>
  <si>
    <t>78% de cumplimiento de los requisitos de GEL en Colciencias</t>
  </si>
  <si>
    <t>Más fácil, menos pasos</t>
  </si>
  <si>
    <t>100% cumplimiento en la reducción de tiempos, requisitos o documentos en procedimientos seleccionados</t>
  </si>
  <si>
    <t>Gestión documental</t>
  </si>
  <si>
    <t>Dirección Administrativa y Financiera</t>
  </si>
  <si>
    <t>Adopción de estándares internacionales de alta calidad para el reporte de la información financiera y contable en el Sector Público</t>
  </si>
  <si>
    <t>El Fondo Francisco José de Caldas (FFJC), instrumento efectivo en la canalización de recursos</t>
  </si>
  <si>
    <t>Infraestructura Física y Tecnológica</t>
  </si>
  <si>
    <t>Manual del buen uso de la Nueva Sede Colciencias</t>
  </si>
  <si>
    <t>100% de cumplimiento de los requisitos de GEL en Colciencias</t>
  </si>
  <si>
    <t>Gestión e Infraestructura de TI</t>
  </si>
  <si>
    <t xml:space="preserve">100% de avance en el desarrollo del nuevo sistema integrado de información </t>
  </si>
  <si>
    <t>80% de cumplimiento de los requisitos de GEL en Colciencias</t>
  </si>
  <si>
    <t>Propiciar condiciones para conocer valorar conservar y aprovechar nuestra biodiversidad</t>
  </si>
  <si>
    <t>Colombia BIO</t>
  </si>
  <si>
    <t>Dirección General</t>
  </si>
  <si>
    <t>Subdirección General</t>
  </si>
  <si>
    <t>Articulación de oferta y demanda para recurso humano de alto nivel</t>
  </si>
  <si>
    <t>Política contable adoptada</t>
  </si>
  <si>
    <t>Guía actualizada y publicada en la pagina web</t>
  </si>
  <si>
    <t>100% de avance en el plan de racionalización de trámites</t>
  </si>
  <si>
    <t>Frente al apoyo a proyectos de I+D enfocados en el cierre de brechas tecnológicas , a 30 de junio de la vigencia  dentro del Comité Técnico del Convenio del SENA, en el cual participan Innpulsa, la ANDI y Colciencias, se presentaron los avances del estudio que están adelantando para la identificación de brechas tecnológicas y de innovación de sectores incluidos en las cadenas productivas priorizadas por MinCIT.
Con relación al  Apoyo I+D+i al sector productivo mediante la articulación con los PNCTeI,  se han venido desarrollando  dos proyectos de bioprospección para el apoyo a  cuatro (4) empresas del sector cosmético y una (1) del sector Agrícola.
En el marco de la convocatoria de retos empresariales a partir de soluciones energéticas, al mes de abril se realizó el cierre de la primera fase, donde se identificaron 55 retos. Ya en mayo, para el cierre de la convocatoria se presentaron 32 anteproyectos, los cuales fueron revisados en Comité Técnico. Del total fueron seleccionados cuatro (4) y 8 enviados a revisión de evaluación.
En lo que respecto a la Convocatoria de reconocimiento Centros de Desarrollo Tecnológico, Centros de Innovación y Unidades de I+D+i de empresas , con corte a 30 de junio han sido reconocidas 14 unidades de I+d+i y se radicaron tres (3) solicitudes para el reconocimiento de centros, las cuales se encuentran en proceso de evaluación.</t>
  </si>
  <si>
    <t>Con respecto al apoyo a las oficinas de transferencias de resultado de investigación (OTRI), en el segundo trimestre se realizó el seguimiento a los convenios iniciados en 2016 con las cámaras de comercio de Cali, Bucaramanga, Barranquilla y las corporaciones Connect y Tecnnova, cuyo resultado es la evaluación de 19 nuevas tecnologías con potencial de transferencia, avances en las fichas de comercialización y de seguimiento para la concreción de acuerdos comerciales logradas por el CRCT de Tecnnova, publicaciones de casos de éxito que contribuyen al reconocimiento de las oficinas y las capacitaciones a actores del SNCTeI.  
Así mismo, se han promovido las reuniones de la Red Nacional de OTRI con el fin de que compartan sus mejores prácticas, sus procesos y lecciones aprendidas. Adicional a esto,  en el trimestre analizado se realizó el acompañamiento al proyecto colombo-suizo de cooperación en Propiedad Intelectual (COLIPRI).</t>
  </si>
  <si>
    <t>La secretaría técnica del OCAD del Fondo de Ciencia, Tecnología e Innovación, en el periodo comprendido entre el 1 de abril de 2017 y el 30 de junio de 2017, realizó 60 verificaciones de requisitos de proyectos susceptibles de ser financiados con recursos de regalías, de los cuales 26 proyectos tienen menos de tres días en la verificación de requisitos y otros 34 proyectos llevaron más de tres días para culminar su verificación. El comportamiento es positivo y cumple la meta esperada, dado que el número promedio de días hábiles para la verificación de requisitos de los 60 proyectos para el segundo trimestre de 2017  fue de 3.38 días.
Por otra parte,  fueron sometidos a evaluación 5  proyectos, los cuales  arrojan unos tiempos de 9.43 días  hábiles promedio entre el momento en el cual los proyectos cumplen con los requisitos de evaluación y  son llevados a panel de evaluación. Estos resultados  implican que  los tiempos siguen por encima favorablemente de la meta, que se definió que no puede pasar de 10 días hábiles con este proceso.  Así las cosas se cumple la meta en el trimestre descrito, y es necesario continuar con estrategias diversas que permitan bajar estos tiempos.</t>
  </si>
  <si>
    <t xml:space="preserve">A 30 de junio, desde la inciativa de apalancamiento de recursos logró que la Embajada Británica, por medio del Fondo Newton (Research Councils UK), y Colciencias inciaran un proyecto sobre Paz y Ciencia, Tecnología e Innovación para poder presentarlo al Sistema General de Regalías (SGR). Las negociaciones datan del año pasado, pero justo hasta  trimestre se pudieron concretar los detalles de su cooperación. El proyecto contará con 2 millones de libras de parte del Fondo Newton. Actualmente se cuenta con el documento de entendimiento firmado por las partes. </t>
  </si>
  <si>
    <t>A inicios del mes de junio, se realizó una capacitación para el programa Horizonte 2020. Durante el evento se logró capacitar a 78 personas al respecto del manejo de la plataforma, la busqueda de la convocatoria, la estructuración de la propuesta y se vieron dos casos de éxito y se realizaron ejercicios prácticos. 
En el tercer corte de la convocatoria 759 de 2016 para apoyar la movilidad internacional en la eventual conformación y fortalecimiento de consorcios en el marco del Octavo Programa Marco de la Unión Europea - HORIZONTE 2020, presentó como resultado la aprobación de la propuesta con la Universidad del Valle para apoyar 3 movilidades. La universidad Javeriana desistió de la convocatoria.</t>
  </si>
  <si>
    <r>
      <rPr>
        <b/>
        <sz val="11"/>
        <color theme="1"/>
        <rFont val="Arial"/>
        <family val="2"/>
      </rPr>
      <t>1150</t>
    </r>
    <r>
      <rPr>
        <sz val="11"/>
        <color theme="1"/>
        <rFont val="Arial"/>
        <family val="2"/>
      </rPr>
      <t xml:space="preserve"> empresas apoyadas en procesos de innovación por Colciencias</t>
    </r>
  </si>
  <si>
    <r>
      <rPr>
        <b/>
        <sz val="11"/>
        <color theme="1"/>
        <rFont val="Arial"/>
        <family val="2"/>
      </rPr>
      <t>2900</t>
    </r>
    <r>
      <rPr>
        <sz val="11"/>
        <color theme="1"/>
        <rFont val="Arial"/>
        <family val="2"/>
      </rPr>
      <t xml:space="preserve"> personas sensibilizadas a través de estrategias enfocadas en el uso, apropiación y utilidad de la CTeI</t>
    </r>
  </si>
  <si>
    <r>
      <rPr>
        <b/>
        <sz val="11"/>
        <color theme="1"/>
        <rFont val="Arial"/>
        <family val="2"/>
      </rPr>
      <t>316</t>
    </r>
    <r>
      <rPr>
        <sz val="11"/>
        <color theme="1"/>
        <rFont val="Arial"/>
        <family val="2"/>
      </rPr>
      <t xml:space="preserve"> empresas apoyadas en procesos de innovación por Colciencias</t>
    </r>
  </si>
  <si>
    <t>En el período, se realizó el CMR -( Change Maturity Rating), Esta herramienta de diagnóstico se aplicó a diferentes áreas, con el propósito de medir el  nivel de madurez  de la Entidad, de manera que los resultados permiten implementar acciones movilizar el cambio en Colciencias. Es así que la medición arrojo 0,8 puntos de incremento en la calificación de la cultura organizaciones respecto a la línea establecida.
A 30 de junio, se logró un cumplimiento del 100% de los requisitos establecidos como meta para el 2017. Se resalta la disposición vía web de requerimientos asociados con la gestión del talento humano, así como la generación de condiciones institucionales que garantizan la coherencia en las funciones y competencias de servidores públicos de la Entidad.
Se dió cumplimiento a las actividades  establecidos en el Plan de Bienestar e Incentivos; en lo que respecta al segundo trimestre del año, se desarrollaron 13 actividades  destacando que en su gran mayoría involucra a la comunidad Colciencias evidenciando una respuesta satisfactoria en la participación de las mismas.</t>
  </si>
  <si>
    <t>Respecto a la depuración contable, a segundo trimestre de la vigencia se actualizó la información del tiempo de vida útil de los elementos que hacen parte del inventario (tiempos en mesas a años), se corrigió el catálogo de elementos devolutivos en el campo de vida útil, se levantó el inventario de consumo, entre  otros.
 En este mismo período se ajustó y validó el proyecto de políticas contables NICSP de: inversiones de administración de liquidez y efectos de las inversiones en las tasas de cambio. Estas políticas debe ser aprobadas ante las instancias de decisión pertinentes.
Se observa el cumplimiento de los tres requisitos de transparencia relacionados con la información de gestión financiera en el sitio web.</t>
  </si>
  <si>
    <t>Oficina de Tecnologías de la Información</t>
  </si>
  <si>
    <t>300 empresas apoyadas en procesos de innovación por Colciencias</t>
  </si>
  <si>
    <t>Última fecha de actualización: 30 de junio de 2017</t>
  </si>
  <si>
    <t>Resumen de la gestión del segundo trimestre</t>
  </si>
  <si>
    <t>% de cumplimiento de meta estratégica 2017</t>
  </si>
  <si>
    <t>%  de cumplimiento de meta del programa 2017</t>
  </si>
  <si>
    <r>
      <rPr>
        <b/>
        <sz val="11"/>
        <color theme="1"/>
        <rFont val="Arial"/>
        <family val="2"/>
      </rPr>
      <t xml:space="preserve">2.160 </t>
    </r>
    <r>
      <rPr>
        <sz val="11"/>
        <color theme="1"/>
        <rFont val="Arial"/>
        <family val="2"/>
      </rPr>
      <t>becas para la formación de maestría y doctorado nacional y exterior financiados por Colciencias y otras entidades</t>
    </r>
  </si>
  <si>
    <r>
      <t xml:space="preserve">1.956 </t>
    </r>
    <r>
      <rPr>
        <sz val="11"/>
        <color theme="1"/>
        <rFont val="Arial"/>
        <family val="2"/>
      </rPr>
      <t>becas para la formación de maestría y doctorado nacional y exterior financiados por Colciencias y otras entidades</t>
    </r>
  </si>
  <si>
    <r>
      <t xml:space="preserve">204 </t>
    </r>
    <r>
      <rPr>
        <sz val="11"/>
        <color theme="1"/>
        <rFont val="Arial"/>
        <family val="2"/>
      </rPr>
      <t xml:space="preserve">Estancias postdoctorales  apoyadas
</t>
    </r>
  </si>
  <si>
    <r>
      <rPr>
        <b/>
        <sz val="11"/>
        <color theme="1"/>
        <rFont val="Arial"/>
        <family val="2"/>
      </rPr>
      <t>9.100</t>
    </r>
    <r>
      <rPr>
        <sz val="11"/>
        <color theme="1"/>
        <rFont val="Arial"/>
        <family val="2"/>
      </rPr>
      <t xml:space="preserve"> artículos científicos publicados en revistas científicas especializadas por investigadores colombianos</t>
    </r>
  </si>
  <si>
    <r>
      <rPr>
        <b/>
        <sz val="11"/>
        <color theme="1"/>
        <rFont val="Arial"/>
        <family val="2"/>
      </rPr>
      <t>150</t>
    </r>
    <r>
      <rPr>
        <sz val="11"/>
        <color theme="1"/>
        <rFont val="Arial"/>
        <family val="2"/>
      </rPr>
      <t xml:space="preserve"> revistas colombianas Indexadas</t>
    </r>
  </si>
  <si>
    <r>
      <rPr>
        <b/>
        <sz val="11"/>
        <color theme="1"/>
        <rFont val="Arial"/>
        <family val="2"/>
      </rPr>
      <t>1</t>
    </r>
    <r>
      <rPr>
        <sz val="11"/>
        <color theme="1"/>
        <rFont val="Arial"/>
        <family val="2"/>
      </rPr>
      <t xml:space="preserve"> modelo cienciométrico presentado al SNCTI</t>
    </r>
  </si>
  <si>
    <r>
      <rPr>
        <b/>
        <sz val="11"/>
        <color theme="1"/>
        <rFont val="Arial"/>
        <family val="2"/>
      </rPr>
      <t xml:space="preserve">217 </t>
    </r>
    <r>
      <rPr>
        <sz val="11"/>
        <color theme="1"/>
        <rFont val="Arial"/>
        <family val="2"/>
      </rPr>
      <t>proyectos de investigación apoyados</t>
    </r>
  </si>
  <si>
    <r>
      <rPr>
        <b/>
        <sz val="11"/>
        <color theme="1"/>
        <rFont val="Arial"/>
        <family val="2"/>
      </rPr>
      <t>217</t>
    </r>
    <r>
      <rPr>
        <sz val="11"/>
        <color theme="1"/>
        <rFont val="Arial"/>
        <family val="2"/>
      </rPr>
      <t xml:space="preserve"> proyectos de investigación apoyados</t>
    </r>
  </si>
  <si>
    <r>
      <rPr>
        <b/>
        <sz val="11"/>
        <color theme="1"/>
        <rFont val="Arial"/>
        <family val="2"/>
      </rPr>
      <t>1</t>
    </r>
    <r>
      <rPr>
        <sz val="11"/>
        <color theme="1"/>
        <rFont val="Arial"/>
        <family val="2"/>
      </rPr>
      <t xml:space="preserve"> política CTeI aprobada y en implementación</t>
    </r>
  </si>
  <si>
    <r>
      <rPr>
        <b/>
        <sz val="11"/>
        <color theme="1"/>
        <rFont val="Arial"/>
        <family val="2"/>
      </rPr>
      <t>1.908</t>
    </r>
    <r>
      <rPr>
        <sz val="11"/>
        <color theme="1"/>
        <rFont val="Arial"/>
        <family val="2"/>
      </rPr>
      <t>empresas apoyadas en procesos de innovación por Colciencias</t>
    </r>
  </si>
  <si>
    <r>
      <rPr>
        <b/>
        <sz val="11"/>
        <color theme="1"/>
        <rFont val="Arial"/>
        <family val="2"/>
      </rPr>
      <t xml:space="preserve">9 </t>
    </r>
    <r>
      <rPr>
        <sz val="11"/>
        <color theme="1"/>
        <rFont val="Arial"/>
        <family val="2"/>
      </rPr>
      <t>empresas apoyadas en procesos de innovación por Colciencias</t>
    </r>
  </si>
  <si>
    <r>
      <rPr>
        <b/>
        <sz val="11"/>
        <color theme="1"/>
        <rFont val="Arial"/>
        <family val="2"/>
      </rPr>
      <t>214</t>
    </r>
    <r>
      <rPr>
        <sz val="11"/>
        <color theme="1"/>
        <rFont val="Arial"/>
        <family val="2"/>
      </rPr>
      <t xml:space="preserve"> empresas apoyadas en procesos de innovación por Colciencias</t>
    </r>
  </si>
  <si>
    <r>
      <rPr>
        <b/>
        <sz val="11"/>
        <color theme="1"/>
        <rFont val="Arial"/>
        <family val="2"/>
      </rPr>
      <t>900</t>
    </r>
    <r>
      <rPr>
        <sz val="11"/>
        <color theme="1"/>
        <rFont val="Arial"/>
        <family val="2"/>
      </rPr>
      <t xml:space="preserve"> personas sensibilizadas a través de estrategias enfocadas en el uso, apropiación y utilidad de la CTeI</t>
    </r>
  </si>
  <si>
    <r>
      <rPr>
        <b/>
        <sz val="11"/>
        <color theme="1"/>
        <rFont val="Arial"/>
        <family val="2"/>
      </rPr>
      <t>8</t>
    </r>
    <r>
      <rPr>
        <sz val="11"/>
        <color theme="1"/>
        <rFont val="Arial"/>
        <family val="2"/>
      </rPr>
      <t xml:space="preserve"> licenciamientos tecnológicos apoyados</t>
    </r>
  </si>
  <si>
    <r>
      <rPr>
        <b/>
        <sz val="11"/>
        <color theme="1"/>
        <rFont val="Arial"/>
        <family val="2"/>
      </rPr>
      <t xml:space="preserve">470 </t>
    </r>
    <r>
      <rPr>
        <sz val="11"/>
        <color theme="1"/>
        <rFont val="Arial"/>
        <family val="2"/>
      </rPr>
      <t>registros de patentes solicitadas por residentes en oficina nacional y PCT</t>
    </r>
  </si>
  <si>
    <r>
      <rPr>
        <b/>
        <sz val="11"/>
        <color theme="1"/>
        <rFont val="Arial"/>
        <family val="2"/>
      </rPr>
      <t xml:space="preserve">3.874.830 </t>
    </r>
    <r>
      <rPr>
        <sz val="11"/>
        <color theme="1"/>
        <rFont val="Arial"/>
        <family val="2"/>
      </rPr>
      <t>personas sensibilizadas a través de estrategias enfocadas en el uso, apropiación y utilidad de la CTeI</t>
    </r>
  </si>
  <si>
    <r>
      <rPr>
        <b/>
        <sz val="11"/>
        <color theme="1"/>
        <rFont val="Arial"/>
        <family val="2"/>
      </rPr>
      <t>33.000</t>
    </r>
    <r>
      <rPr>
        <sz val="11"/>
        <color theme="1"/>
        <rFont val="Arial"/>
        <family val="2"/>
      </rPr>
      <t xml:space="preserve"> personas sensibilizadas a través de estrategias enfocadas en el uso, apropiación y utilidad de la CTeI</t>
    </r>
  </si>
  <si>
    <r>
      <rPr>
        <b/>
        <sz val="11"/>
        <color theme="1"/>
        <rFont val="Arial"/>
        <family val="2"/>
      </rPr>
      <t xml:space="preserve"> 1.623.480</t>
    </r>
    <r>
      <rPr>
        <sz val="11"/>
        <color theme="1"/>
        <rFont val="Arial"/>
        <family val="2"/>
      </rPr>
      <t xml:space="preserve"> personas sensibilizadas a través de estrategias enfocadas en el uso, apropiación y utilidad de la CTeI</t>
    </r>
  </si>
  <si>
    <r>
      <rPr>
        <b/>
        <sz val="11"/>
        <color theme="1"/>
        <rFont val="Arial"/>
        <family val="2"/>
      </rPr>
      <t xml:space="preserve">351.247 </t>
    </r>
    <r>
      <rPr>
        <sz val="11"/>
        <color theme="1"/>
        <rFont val="Arial"/>
        <family val="2"/>
      </rPr>
      <t>niños y jóvenes apoyados en procesos de vocación científica</t>
    </r>
  </si>
  <si>
    <r>
      <rPr>
        <b/>
        <sz val="11"/>
        <color theme="1"/>
        <rFont val="Arial"/>
        <family val="2"/>
      </rPr>
      <t xml:space="preserve">320.000 </t>
    </r>
    <r>
      <rPr>
        <sz val="11"/>
        <color theme="1"/>
        <rFont val="Arial"/>
        <family val="2"/>
      </rPr>
      <t>niños y jóvenes apoyados en procesos de vocación científica</t>
    </r>
  </si>
  <si>
    <r>
      <rPr>
        <b/>
        <sz val="11"/>
        <color theme="1"/>
        <rFont val="Arial"/>
        <family val="2"/>
      </rPr>
      <t xml:space="preserve">31.247 </t>
    </r>
    <r>
      <rPr>
        <sz val="11"/>
        <color theme="1"/>
        <rFont val="Arial"/>
        <family val="2"/>
      </rPr>
      <t>niños y jóvenes apoyados en procesos de vocación científica</t>
    </r>
  </si>
  <si>
    <r>
      <rPr>
        <b/>
        <sz val="11"/>
        <color theme="1"/>
        <rFont val="Arial"/>
        <family val="2"/>
      </rPr>
      <t>100%</t>
    </r>
    <r>
      <rPr>
        <sz val="11"/>
        <color theme="1"/>
        <rFont val="Arial"/>
        <family val="2"/>
      </rPr>
      <t xml:space="preserve"> de asignación del cupo de inversión para deducción tributaria</t>
    </r>
  </si>
  <si>
    <r>
      <rPr>
        <b/>
        <sz val="11"/>
        <color theme="1"/>
        <rFont val="Arial"/>
        <family val="2"/>
      </rPr>
      <t>100</t>
    </r>
    <r>
      <rPr>
        <sz val="11"/>
        <color theme="1"/>
        <rFont val="Arial"/>
        <family val="2"/>
      </rPr>
      <t xml:space="preserve"> empresas apoyadas empresas en procesos de innovación</t>
    </r>
  </si>
  <si>
    <r>
      <t>2</t>
    </r>
    <r>
      <rPr>
        <sz val="11"/>
        <color theme="1"/>
        <rFont val="Arial"/>
        <family val="2"/>
      </rPr>
      <t xml:space="preserve"> ciudades con pacto por la innovación en ejecución</t>
    </r>
  </si>
  <si>
    <r>
      <rPr>
        <b/>
        <sz val="11"/>
        <color theme="1"/>
        <rFont val="Arial"/>
        <family val="2"/>
      </rPr>
      <t xml:space="preserve">2 </t>
    </r>
    <r>
      <rPr>
        <sz val="11"/>
        <color theme="1"/>
        <rFont val="Arial"/>
        <family val="2"/>
      </rPr>
      <t>ciudades con pacto por la innovación en ejecución</t>
    </r>
  </si>
  <si>
    <r>
      <rPr>
        <b/>
        <sz val="11"/>
        <color theme="1"/>
        <rFont val="Arial"/>
        <family val="2"/>
      </rPr>
      <t>300</t>
    </r>
    <r>
      <rPr>
        <sz val="11"/>
        <color theme="1"/>
        <rFont val="Arial"/>
        <family val="2"/>
      </rPr>
      <t xml:space="preserve"> personas sensibilizadas a través de estrategias enfocadas en el uso, apropiación y utilidad de la CTeI</t>
    </r>
  </si>
  <si>
    <r>
      <t xml:space="preserve">2 </t>
    </r>
    <r>
      <rPr>
        <sz val="11"/>
        <color theme="1"/>
        <rFont val="Arial"/>
        <family val="2"/>
      </rPr>
      <t>políticas de CTeI aprobadas y en implementación</t>
    </r>
  </si>
  <si>
    <r>
      <rPr>
        <b/>
        <sz val="11"/>
        <color theme="1"/>
        <rFont val="Arial"/>
        <family val="2"/>
      </rPr>
      <t>2</t>
    </r>
    <r>
      <rPr>
        <sz val="11"/>
        <color theme="1"/>
        <rFont val="Arial"/>
        <family val="2"/>
      </rPr>
      <t xml:space="preserve"> acciones de fortalecimiento de capacidades desarrolladas</t>
    </r>
  </si>
  <si>
    <r>
      <rPr>
        <b/>
        <sz val="11"/>
        <rFont val="Arial"/>
        <family val="2"/>
      </rPr>
      <t>33</t>
    </r>
    <r>
      <rPr>
        <sz val="11"/>
        <rFont val="Arial"/>
        <family val="2"/>
      </rPr>
      <t xml:space="preserve"> departamentos que han hecho uso de las herramientas de apoyo a la estructuración de proyectos ofrecidas</t>
    </r>
  </si>
  <si>
    <r>
      <rPr>
        <b/>
        <sz val="11"/>
        <rFont val="Arial"/>
        <family val="2"/>
      </rPr>
      <t>33</t>
    </r>
    <r>
      <rPr>
        <sz val="11"/>
        <rFont val="Arial"/>
        <family val="2"/>
      </rPr>
      <t xml:space="preserve">  Planes y acuerdos suscritos y ratificados-actualizados </t>
    </r>
  </si>
  <si>
    <r>
      <rPr>
        <b/>
        <sz val="11"/>
        <color theme="1"/>
        <rFont val="Arial"/>
        <family val="2"/>
      </rPr>
      <t xml:space="preserve">7 </t>
    </r>
    <r>
      <rPr>
        <sz val="11"/>
        <color theme="1"/>
        <rFont val="Arial"/>
        <family val="2"/>
      </rPr>
      <t>alianzas estratégicas internacionales en términos de recursos y capital político</t>
    </r>
  </si>
  <si>
    <r>
      <rPr>
        <b/>
        <sz val="11"/>
        <color theme="1"/>
        <rFont val="Arial"/>
        <family val="2"/>
      </rPr>
      <t>5</t>
    </r>
    <r>
      <rPr>
        <sz val="11"/>
        <color theme="1"/>
        <rFont val="Arial"/>
        <family val="2"/>
      </rPr>
      <t xml:space="preserve"> alianzas estratégicas internacionales en términos de recursos y capital político</t>
    </r>
  </si>
  <si>
    <r>
      <rPr>
        <b/>
        <sz val="11"/>
        <color theme="1"/>
        <rFont val="Arial"/>
        <family val="2"/>
      </rPr>
      <t>64</t>
    </r>
    <r>
      <rPr>
        <sz val="11"/>
        <color theme="1"/>
        <rFont val="Arial"/>
        <family val="2"/>
      </rPr>
      <t xml:space="preserve"> movilidades internacionales apoyadas</t>
    </r>
  </si>
  <si>
    <r>
      <rPr>
        <b/>
        <sz val="11"/>
        <color theme="1"/>
        <rFont val="Arial"/>
        <family val="2"/>
      </rPr>
      <t>2</t>
    </r>
    <r>
      <rPr>
        <sz val="11"/>
        <color theme="1"/>
        <rFont val="Arial"/>
        <family val="2"/>
      </rPr>
      <t xml:space="preserve"> alianzas estratégicas internacionales en términos de recursos y capital político</t>
    </r>
  </si>
  <si>
    <r>
      <rPr>
        <b/>
        <sz val="11"/>
        <color theme="1"/>
        <rFont val="Arial"/>
        <family val="2"/>
      </rPr>
      <t>200</t>
    </r>
    <r>
      <rPr>
        <sz val="11"/>
        <color theme="1"/>
        <rFont val="Arial"/>
        <family val="2"/>
      </rPr>
      <t xml:space="preserve"> personas capacitadas en H2020</t>
    </r>
  </si>
  <si>
    <r>
      <rPr>
        <b/>
        <sz val="11"/>
        <color theme="1"/>
        <rFont val="Arial"/>
        <family val="2"/>
      </rPr>
      <t>30</t>
    </r>
    <r>
      <rPr>
        <sz val="11"/>
        <color theme="1"/>
        <rFont val="Arial"/>
        <family val="2"/>
      </rPr>
      <t xml:space="preserve"> movilidades internacionales apoyadas</t>
    </r>
  </si>
  <si>
    <r>
      <rPr>
        <b/>
        <sz val="11"/>
        <color theme="1"/>
        <rFont val="Arial"/>
        <family val="2"/>
      </rPr>
      <t>96%</t>
    </r>
    <r>
      <rPr>
        <sz val="11"/>
        <color theme="1"/>
        <rFont val="Arial"/>
        <family val="2"/>
      </rPr>
      <t xml:space="preserve"> en Índice Ágil, Transparente y Moderna (ATM)</t>
    </r>
  </si>
  <si>
    <r>
      <rPr>
        <b/>
        <sz val="11"/>
        <color theme="1"/>
        <rFont val="Arial"/>
        <family val="2"/>
      </rPr>
      <t>80%</t>
    </r>
    <r>
      <rPr>
        <sz val="11"/>
        <color theme="1"/>
        <rFont val="Arial"/>
        <family val="2"/>
      </rPr>
      <t xml:space="preserve"> de satisfacción de usuarios</t>
    </r>
  </si>
  <si>
    <r>
      <rPr>
        <b/>
        <sz val="11"/>
        <color theme="1"/>
        <rFont val="Arial"/>
        <family val="2"/>
      </rPr>
      <t>97%</t>
    </r>
    <r>
      <rPr>
        <sz val="11"/>
        <color theme="1"/>
        <rFont val="Arial"/>
        <family val="2"/>
      </rPr>
      <t xml:space="preserve"> de cumplimiento de los requisitos de transparencia en Colciencias</t>
    </r>
  </si>
  <si>
    <r>
      <rPr>
        <b/>
        <sz val="11"/>
        <color theme="1"/>
        <rFont val="Arial"/>
        <family val="2"/>
      </rPr>
      <t>80%</t>
    </r>
    <r>
      <rPr>
        <sz val="11"/>
        <color theme="1"/>
        <rFont val="Arial"/>
        <family val="2"/>
      </rPr>
      <t xml:space="preserve"> de cumplimiento de los requisitos de gobierno en línea en Colciencias</t>
    </r>
  </si>
  <si>
    <r>
      <rPr>
        <b/>
        <sz val="11"/>
        <color theme="1"/>
        <rFont val="Arial"/>
        <family val="2"/>
      </rPr>
      <t>100%</t>
    </r>
    <r>
      <rPr>
        <sz val="11"/>
        <color theme="1"/>
        <rFont val="Arial"/>
        <family val="2"/>
      </rPr>
      <t xml:space="preserve"> de programas estratégicos priorizados comunicados </t>
    </r>
  </si>
  <si>
    <r>
      <rPr>
        <b/>
        <sz val="11"/>
        <color theme="1"/>
        <rFont val="Arial"/>
        <family val="2"/>
      </rPr>
      <t>100%</t>
    </r>
    <r>
      <rPr>
        <sz val="11"/>
        <color theme="1"/>
        <rFont val="Arial"/>
        <family val="2"/>
      </rPr>
      <t xml:space="preserve"> de cumplimiento de los requisitos de transparencia en Colciencias</t>
    </r>
  </si>
  <si>
    <r>
      <rPr>
        <b/>
        <sz val="11"/>
        <color theme="1"/>
        <rFont val="Arial"/>
        <family val="2"/>
      </rPr>
      <t>89%</t>
    </r>
    <r>
      <rPr>
        <sz val="11"/>
        <color theme="1"/>
        <rFont val="Arial"/>
        <family val="2"/>
      </rPr>
      <t xml:space="preserve"> de cumplimiento de los requisitos de gobierno en línea en Colciencias</t>
    </r>
  </si>
  <si>
    <r>
      <rPr>
        <b/>
        <sz val="11"/>
        <color theme="1"/>
        <rFont val="Arial"/>
        <family val="2"/>
      </rPr>
      <t xml:space="preserve">2.214.250 </t>
    </r>
    <r>
      <rPr>
        <sz val="11"/>
        <color theme="1"/>
        <rFont val="Arial"/>
        <family val="2"/>
      </rPr>
      <t>personas sensibilizadas a través de estrategias enfocadas en el uso, apropiación y utilidad de la CTeI</t>
    </r>
  </si>
  <si>
    <r>
      <rPr>
        <b/>
        <sz val="11"/>
        <color theme="1"/>
        <rFont val="Arial"/>
        <family val="2"/>
      </rPr>
      <t>0.8</t>
    </r>
    <r>
      <rPr>
        <sz val="11"/>
        <color theme="1"/>
        <rFont val="Arial"/>
        <family val="2"/>
      </rPr>
      <t xml:space="preserve"> puntos de incremento en la calificación de cultura organizacional</t>
    </r>
  </si>
  <si>
    <r>
      <rPr>
        <b/>
        <sz val="11"/>
        <color theme="1"/>
        <rFont val="Arial"/>
        <family val="2"/>
      </rPr>
      <t>99%</t>
    </r>
    <r>
      <rPr>
        <sz val="11"/>
        <color theme="1"/>
        <rFont val="Arial"/>
        <family val="2"/>
      </rPr>
      <t xml:space="preserve"> de cumplimiento de los requisitos de transparencia en Colciencias</t>
    </r>
  </si>
  <si>
    <r>
      <rPr>
        <b/>
        <sz val="11"/>
        <color theme="1"/>
        <rFont val="Arial"/>
        <family val="2"/>
      </rPr>
      <t>100%</t>
    </r>
    <r>
      <rPr>
        <sz val="11"/>
        <color theme="1"/>
        <rFont val="Arial"/>
        <family val="2"/>
      </rPr>
      <t xml:space="preserve"> de oportunidad en el cumplimiento de fechas programadas para la formulación, seguimiento y evaluación de los planes institucionales</t>
    </r>
  </si>
  <si>
    <r>
      <rPr>
        <b/>
        <sz val="11"/>
        <color theme="1"/>
        <rFont val="Arial"/>
        <family val="2"/>
      </rPr>
      <t>100%</t>
    </r>
    <r>
      <rPr>
        <sz val="11"/>
        <color theme="1"/>
        <rFont val="Arial"/>
        <family val="2"/>
      </rPr>
      <t xml:space="preserve"> de cumplimiento de los requisitos de transparencia en Colciencias - OAP</t>
    </r>
  </si>
  <si>
    <r>
      <rPr>
        <b/>
        <sz val="11"/>
        <color theme="1"/>
        <rFont val="Arial"/>
        <family val="2"/>
      </rPr>
      <t>80%</t>
    </r>
    <r>
      <rPr>
        <sz val="11"/>
        <color theme="1"/>
        <rFont val="Arial"/>
        <family val="2"/>
      </rPr>
      <t xml:space="preserve"> de cumplimiento de los requisitos de gobierno en línea en Colciencias - OAP</t>
    </r>
  </si>
  <si>
    <r>
      <rPr>
        <b/>
        <sz val="11"/>
        <color theme="1"/>
        <rFont val="Arial"/>
        <family val="2"/>
      </rPr>
      <t>100%</t>
    </r>
    <r>
      <rPr>
        <sz val="11"/>
        <color theme="1"/>
        <rFont val="Arial"/>
        <family val="2"/>
      </rPr>
      <t xml:space="preserve"> de cumplimiento de los requisitos de transparencia en Colciencias - Control Interno</t>
    </r>
  </si>
  <si>
    <r>
      <t xml:space="preserve">
</t>
    </r>
    <r>
      <rPr>
        <b/>
        <sz val="11"/>
        <color theme="1"/>
        <rFont val="Arial"/>
        <family val="2"/>
      </rPr>
      <t>99%</t>
    </r>
    <r>
      <rPr>
        <sz val="11"/>
        <color theme="1"/>
        <rFont val="Arial"/>
        <family val="2"/>
      </rPr>
      <t xml:space="preserve"> de cumplimiento de los requisitos de transparencia en Colciencias - SEGEL</t>
    </r>
  </si>
  <si>
    <r>
      <rPr>
        <b/>
        <sz val="11"/>
        <color theme="1"/>
        <rFont val="Arial"/>
        <family val="2"/>
      </rPr>
      <t xml:space="preserve">80% </t>
    </r>
    <r>
      <rPr>
        <sz val="11"/>
        <color theme="1"/>
        <rFont val="Arial"/>
        <family val="2"/>
      </rPr>
      <t>implementación del Programa de Gestión Documental</t>
    </r>
  </si>
  <si>
    <r>
      <rPr>
        <b/>
        <sz val="11"/>
        <color theme="1"/>
        <rFont val="Arial"/>
        <family val="2"/>
      </rPr>
      <t>285.000</t>
    </r>
    <r>
      <rPr>
        <sz val="11"/>
        <color theme="1"/>
        <rFont val="Arial"/>
        <family val="2"/>
      </rPr>
      <t xml:space="preserve"> nuevos registros de especies en el Global Biodiversity Information Facility (GBIF) aportadas por Colombia</t>
    </r>
  </si>
  <si>
    <r>
      <rPr>
        <b/>
        <sz val="11"/>
        <color theme="1"/>
        <rFont val="Arial"/>
        <family val="2"/>
      </rPr>
      <t xml:space="preserve">285.000 </t>
    </r>
    <r>
      <rPr>
        <sz val="11"/>
        <color theme="1"/>
        <rFont val="Arial"/>
        <family val="2"/>
      </rPr>
      <t>nuevos registros de especies en el Global Biodiversity Information Facility (GBIF) aportadas por Colombia</t>
    </r>
  </si>
  <si>
    <r>
      <rPr>
        <b/>
        <sz val="11"/>
        <color theme="1"/>
        <rFont val="Arial"/>
        <family val="2"/>
      </rPr>
      <t>10</t>
    </r>
    <r>
      <rPr>
        <sz val="11"/>
        <color theme="1"/>
        <rFont val="Arial"/>
        <family val="2"/>
      </rPr>
      <t xml:space="preserve"> expediciones biológicas</t>
    </r>
  </si>
  <si>
    <r>
      <rPr>
        <b/>
        <sz val="11"/>
        <color theme="1"/>
        <rFont val="Arial"/>
        <family val="2"/>
      </rPr>
      <t xml:space="preserve">19 </t>
    </r>
    <r>
      <rPr>
        <sz val="11"/>
        <color theme="1"/>
        <rFont val="Arial"/>
        <family val="2"/>
      </rPr>
      <t>empresas apoyadas en procesos de innovación</t>
    </r>
  </si>
  <si>
    <t xml:space="preserve">Se dió apertura a la convocatoria "programa de Estancias Postdoctorales beneficiarios Colciencias 2017", el pasado 31 de mayo, la cual estará abierta hasta el próximo 26 de septiembre. 
De igual forma se dió apertura el pasado 17 de mayo a la "Invitación a presentar propuestas para la financiación de estancias de investigación en la Escuela Bloomberg de Salud Pública - Johns Hopkins University", sobre la cual se amplió el plazo de registro de propuestas hasta el próximo 31 de julio.  </t>
  </si>
  <si>
    <t xml:space="preserve">Se dió el cierre de la convocatoria No.768  de 2016 "Indexación de revistas de revistas especializadas en ciencia, tecnología e innovación – Publindex",  el pasado 31 de mayo de 2017. Como resultado de esta actividad se realizó el informe con los resultados del análisis.  Se inscribieron 627 revistas científicas nacionales para participar en el proceso de indexación, de las cuales 584 obtuvieron aval institucional para participar en el proceso de indexación de revistas científicas colombianas.
Se presentó e implementó una propuesta para el plan de apoyo a revistas colombianas, que concluyó en la " Invitación a presentar propuesta para implementar un programa de formación y acompañamiento a equipos editoriales de las revistas científicas nacionales", la cual tuvo apertura el 16 de junio y estará abierta hasta el próximo 17 de julio. </t>
  </si>
  <si>
    <t xml:space="preserve">El pasado 31 de mayo se realizó la selección de proyectos elegibles de la "invitación para financiación de proyectos de CTeI en Seguridad y Defensa", de la cual se obtuvo un resultado de 10 proyectos elegibles. Se debe adjuntar  en el formato de soporte al indicador programático registrando los proyectos financiables para tener en cuenta aquellos que sumen a la meta estratégica de "Proyectos de Investigación Apoyados"
La convocatoria para la financiación de proyectos de I+D+i en recobro mejorado de hidrocarburos (EOR) tuvo cierre el 12 de mayo pasado con 12 propuestas recibidas, de las cuales solo diez entran al proceso de evaluación por haber cumplido los requisitos. 
Se encuentra en proceso de contratación la propuesta elegida, resultado de la "Invitación a presentar propuestas para la financiación de proyectos de CTeI en Complementariedad Fuentes no Convencionales de Energía" que tuvo cierre el pasado 19 de abril. 
La convocatoria para "proyectos de ciencia, tecnología e innovación en salud - 2017, tuvo cierre el pasado 07 de junio de la cual se recibieron 612 propuestas en la modalidad 2, en la modalidad 1 aún no se tiene confirmación de la cantidad de proyectos en el formato de reporte del indicador programático. 
Para la convocatoria Nacional para la conformación de un banco de proyectos elegibles de generación de nuevo conocimiento, se dió el cierre el 31 de mayo y se presentaron 140 propuestas. Los resultados preliminares de la convocatoria se tendrán a mediados de septiembre.      
Debido a complicaciones con el registro de propuestas y algunos ajustes de los términos de referencia, se amplió hasta el 11 de julio el plazo del cierre para la convocatoria" Ecosistema Científico para la conformación de un banco de programas de I+D+i elegibles que contribuyan al mejoramiento de la calidad de las Instituciones de Educación Superior". La publicación de resultados preliminares se llevará a cabo a finales del mes de septiembre. 
Se encuentran en proceso de selección las 3 propuestas recibidas de la "invitación para la financiación de proyectos de investigación relacionados con TICs en Educación Básica, Media y Superior". 
Se encuentra en proceso de contratación la propuesta elegida como proyecto relacionado con gestión pública. 
Sobre la formulación de planes estratégicos de programas nacionales, se cuenta con la revisión de 5 programas estratégicos en el análisis de tendencias, 2 programas se encuentran en revisión y 2 se encuentran en construcción del análisis. De igual forma se están revisando y validando las palabras claves las ecuaciones de búsqueda de las bases de datos para tener el soporte para la formulación de los planes estratégicos. 
Se avanzó frente a la Política de ética, bioética e integridad científica adoptada y se publica el decreto reglamentario que determina los mecanismos y procedimientos de postulación y selección de miembros que integran el Consejo Nacional de Bioética. </t>
  </si>
  <si>
    <t>Con respecto a la iniciativa de alineación entre el  programa de Gestores, en lo que corresponde a segundo trimestre de 2017 se inició la gestión para la susripción de un convenio con Ruta N, a través del cual se apalanque la meta de empresas apoyadas en procesos de innovación.
En el marco de la estrategia de Sistemas de Innovación Empresarial, 310 empresas continuaron con la ejecución del programa en las 6 ciudades Pacto por la Innovación (Bucaramanga , Cúcuta,  Cali, Bogotá, Barranquilla y Eje Cafetero). Así mismo, con el propósito de incorporar dos ciudades más al programa, se legalizó la suscripción del convenio con la cámara de comercio de Villavicencio y se encuentra en gestión la de Cartagena.
En cuanto a la gestión de la innovación para las regiones sustentadas a través de la consolidación y socilaización del proyecto tipo, para el período analizado se emitieron los conceptos solicitados por la Secretaria Técnica del SGR sobre el Proyecto Oferta Colciencias de Innovación para los Departamentos de Boyacá, Nariño, suscribiendo también con estas gobernaciones un acuerdo de propiedad intelectual. En esa línea, se evaluó el proyecto oferta de innovación presentado por el Departamento de Cundinamarca.
Finalmente, con relación a la consolidación y medición de resultados e impactos logrados en la estrategia de Sistemas de Innovación Empresarial, a partir de la Bitácora de Inversiones (herramienta diseñada para medir el avance de las empresas desde que iniciaron el programa hasta la obtención de resultados del mismo), se realizó un seguimiento a las 123 empresas participantes en el programa, para el diligenciamiento de la herramienta. Como producto se construyó una línea base a través de la cual se evidencia el estado de las empresas participantes de la primera iteración del programa de sistemas de innovación antes, durante y después de su proceso de formación.</t>
  </si>
  <si>
    <r>
      <t>La convocatoria 774 para "promover la adopción de modelos de calidad en la Industria TI colombiana: ISO 29110", cerró el pasado 12 de mayo,  y publicó el banco definitvo de elegibles con un total de 63 empresas beneficiarias y 8 ejecutoras.  Vale resaltar que la meta de empresas apoyadas da cuenta de 110 empresas y para el caso logró el 65% de la cifra esperada. El total de recursos asignados para esta convocatoria corresponde $3.300.000.000 millones de pesos.
Frente a la convocatoria 787 de "Especializacion Inteligente de la Industria TI 2017", dió apertura el pasado 16 de junio y tiene fecha de cierre el 04 de agosto del presente año. A 30 de junio, no se han recibido propuestas. Esta convocatoria asigna un total de $3.500.000.000.
La convocatoria 789 para "cofinanciar proyectos de Investigación Aplicada, Desarrollo Tecnológico e Innovación con TIC en sectores estratégicos",  abrió el pasado 16 de junio  y tiene fecha de cierre 16 de agosto de 2017. Los recursos asignados a esta convocatoria corresponden a $1.500.000.000.</t>
    </r>
    <r>
      <rPr>
        <b/>
        <sz val="11"/>
        <rFont val="Arial"/>
        <family val="2"/>
      </rPr>
      <t xml:space="preserve">
</t>
    </r>
    <r>
      <rPr>
        <sz val="11"/>
        <rFont val="Arial"/>
        <family val="2"/>
      </rPr>
      <t xml:space="preserve">A su vez, la convocatoria 788 para "apoyar la presentación de solicitudes de patente TIC en fase nacional e internacional" dió apertura el pasado 16 de junio y tiene cierre el miercoles 17 de agosto. Asigna un total de $500.000.000. A 30 de junio aún no se han registrado propuestas.
Para el caso de la convocatoria para la formación especializada en Analítica de Datos, Colciencias desde el Programa TICI  y MinTic se encuentran diseñando los términos de referencia
Actualmente el Programa CTeI en TIC en trabajo conjunto con el Ministerio TIC se encuentra en proceso de diseño de los Términos de Referencia de la convocatoria. Se tiene prevista la apertura de la convocatoria para el próximo 31 de julio de 2017.
</t>
    </r>
  </si>
  <si>
    <t>A segundo trimestre de 2017, se avanzó en la revisión y ajuste de la propuesta del documento tipología de proyectos calificados como de carácter científico, tecnológico e innovador - CNBT de CTeI, junto con la Dirección de Innovación. 
Con respecto a la convocatoria de reconocimiento de actores del SNCTI (ventanilla abierta), para el trimestre analizado se dió recepción a una solicitud, la cual fue rechazada por diligenciamiento incompleto del formulario. Actualmente, se están realizando ajustes al módulo de gestión del formulario de reconocimiento de centros de ciencia.
En cuanto a la gestión territorial de centros de ciencia, a 30 de junio de 2017 se apoyó a través de mesas técnicas  la presentación de los proyectos de los departamentos de Risaralda, Sucre, Amazonas, Cauca, Magdalena, Arauca y Boyacá al Fondo de CTeI del SGR.
En segundo trimestre se aprobaron desde el OCAD dos proyectos asociados con el fortalecimiento del Centros de Ciencia.</t>
  </si>
  <si>
    <t>En el marco del instrumento A Ciencia Cierta - BIO, se registró un avance de 9.283 personas sensibilizadas correspondientes a usuarios únicos que vistitaron  el sitio web de A Ciencia Cierta. A 30 de junio de la vigencia se muestra un avance del 46% de la meta frente al 21% esperado, logrando así cumplir con lo proyectado en el período analizado.
Se lleva a cabo el cierre de 10 fortalecimientos y con ello se termina esta fase del concurso. Los cierres llevados a cabo son: Subachoque, Cundinamarca; Cañasgordas y Marinilla, Antioquia; San Vicente de Chucuri, Santander; Carmen de Bolívar, Bolívar; Riosucio, Caldas; Quimbaya, Quindío; Neiva, Huila; Dagüa, Valle del Cauca; y Sogamoso, Boyacá.</t>
  </si>
  <si>
    <t xml:space="preserve">Durante el período analizado se logró un total de 724.967 personas sensibilizadas de las cuales 215.268 que corresponde a transmisiones a través de televisión de la iniciativa denominada "Científico por un Día" y 509.699 a partir de la iniciativa "Formulas del Cambio". De esta manera se muestra un avance en meta del programa del 45%.
Así mismo, se grabó un nuevo capítulo de la serie documental "Fórmulas de Cambio".  En esa línea se concretaron nuevas alianzas con canales regionales para la emisión de la serie que ya cuenta con TELECARIBE, TELECAFÉ, CANAL TRO, TELEPACÍFICO, TELEANTIOQUIA Y TELEMEDELLÍN como ventanas para la difusión de esta acción. 
Por su parte, se posprodujeron 4 capítulos de la serie documental de Colombia BIO, los cuales a la fecha se encuentran en proceso de finalización.Las expediciones durante las que se hicieron los documentales fueron: Caquetá, Vichada, Chibiriquete y Chocó. 
Respecto a al estrategia Todo es Ciencia, en el segundo trimestre de 2017 se realizaron 46 clips, a través de un formato que cuenta historias asociadas a la CTeI en menos de un minuto de duración. 
 </t>
  </si>
  <si>
    <t>En el marco de la medición del indicador de niños y jóvenes en procesos de vocación cientfica y tecnológica, para segundo trimestre de 2017 se han apoyado 162.783 desde las iniciativas estratégicas de gestión territorial, implementación de la Comunidad Ondas y proyectos especiales. Con esto, en el período analizado se presenta un cumplimiento del 51% frente a la meta establecida para el año.
En cuanto a proyectos especiales (estrategias que fomentan la cultuta de la CTeI con niños y jóvenes del país en articulación con otros actores del SNCTeI), durante el segundo trimestre se realizaron actividades de gestión pedagógica y administrativa para el inicio de la implementación del proyecto Wiñay. Esto implicó un ajuste pedagógico, edición y diagramación de material, así como la gestión de las contrataciones de los profesionales encargados de la implementación en campo (Amazonas).
Con relación a los lineamientos pedagógicos y metodológicos del programa, en este período se culminó el conjunto de seis (6) publicaciones que conforman el paquete de lineamientos Ondas. Esto incluyó actividades de revisión, elaboración de observaciones y ajustes, así como el seguimiento al trabajo editorial.
Finalmente, respecto a la implementación de la plataforma "Comunidad Héroes Ondas" a 30 de junio se revisaron aspectos técnicos y validaciones con usuarios para su publicación, de manera que se garantice una satisfactoria salida en producción.</t>
  </si>
  <si>
    <t>A 30 de junio, se reportaron 43 jóvenes apoyados por cuenta de la iniciativa estratégica aliados nexo global, quienes llevarán a cabo su pasantía de investigación en Estados Unidos. Este apoyo se realiza a través del Convenio con Partners of the Americas. El discriminado de estudiantes por institución es la siguiente: Instituto Tecnologico Metropolitano: 10; Tecnologico de Antioquia - Institución Universitaria: 12; Universidad del Norte: 6; Universidad del Tolima: 9 Institución Universitaria Juan N. Corpas: 6.
Frente a la convocatoria de Jóvenes Investigadores e Innovadores - Alianza SENA 2016 -2017, a 30 de junio se consolidó  (previo proceso de evaluación de propuestas recibidas y surtido el periodo de subsanación) el banco definitivo de elegibles y se publico en página el día 28 de abril de 2017, el cual como resultado presentó un total de 24 instituciones que corresponden a 24 jóvenes investigadores elegibles.
Con respecto a la estrategia de la generación de alianzas con entidades afines al Programa Jóvenes Investigadores, se realizaron acercamientos con la Oficina de Posconflicto de la Presidencia, presentando la convocatoria de Jóvenes Investigadores e Innovadores por la Paz.
En el marco de la celebración de los 22 años del Programa Jóvenes Investigadores e Innovadores, en el mes de junio se realizó el Evento de  Articulación del Programa con las IES,  donde se discutió sobre oportunidades de mejora, así como retos e iniciativas en vocaciones científicas para jóvenes de pregrado.</t>
  </si>
  <si>
    <t>En el segundo trimestre se concreto una ciudad más con pacto por la innovación, logrando así un total de 7 ciudades con pacto en ejecución. 
La firma del pacto se formalió a través del evento del lanzamiento de la estrategia de Pacto por la Innovación en los llanos Orientales, el cual cuenta como operador regional a la Cámara de Comercio de Villavicencio y tiene como objetivo vincular a 100 organizaciones firmenates del pacto en el área de jurisdicción de la Cámara de Comercio de Villavicencio la cual comprende los departamentos de Meta, Vichada, Guainia y Vaupes.
Para este período se tenia previsto legalizar el pacto con la ciudad de Cartagena; no obstante por temas de indole administrativo el evento de lanzamiento debió posponerse para el segundo semestre de 2017.
En el marco del seguimiento  a los pactos en ejecución y desde el despliegue del programa a la fecha, se registran 7 ciudades con pacto (Cúcuta, Bucaramanga, Cali, Barranquilla, Bogotá , el Eje Cafetero y Villavicencio), 2883 organizaciones firmantes a nivel nacional,  2442 firmantes en las ciudades donde se ha ejecutado el programa y 441 firmantes en otras partes del país.</t>
  </si>
  <si>
    <t xml:space="preserve">Se llevó a cabo la propuesta inicial del libro verde, el trabajo se realizará en 3 etapas: i) definición de retos nacionales a partir de los Objetivos de Desarrollo Sostenible (ODS); ii) propuesta de agenda nacional de ciencia e innovación; iii) socialización y validación.actualmente se avanza en las actividades de la etapa I. En ese sentido, se elaboró un documento sobre megatendencias que afectan la CTI, los cuales contextualizan su ámbito de aplicación con relación a lo que pasa en el mundo. Finalmente, se diseñó la encuesta que será aplicada a nivel nacional para establecer los retos que la ciudadanía encuentra como prioritarios y en los cuales la CTI tendría un mayor impacto potencial.
Sobre la formulación de una política nacional de ciencia abierta con una estrategia de implementación por fases, se avanzó en el documento de la fase de diagnóstico ya que estan pendientes los resultados del estudio normativo. A la fecha se cuenta con el estudio realizado por el Observatorio de Ciencia y Tecnología, el documento de trabajo CIENCIA ABIERTA y los documentos de benchmarking. </t>
  </si>
  <si>
    <t>De la estrategia de la Red de estructuradores de proyectos en CTeI se formuló un plan de sostenibilidad a partir  del cual se ha ejecutÓ lo que sigue:
-Gestión e interacción de la red articulada a través de un community manager según necesidades de la REDCTeI: se esta gestionando la contratación. Una vez se legalice la misma, la persona encargada deberá generar contenidos, administrar redes sociales, apoyar las consultas y solicitudes de los miembros de las red.
-Gestión de la administración: se viene apoyando en general en las funcionalidades de la REDCTeI, (administración funcional)
-Soporte técnico de la plataforma: se ha realizado el  monitoreo de actualizaciones, nuevos desarrollos y configuraciones.
Desde las acciones de formación presencial: se crearon subgrupos regionales y temáticos y se implementaron talleres interdisciplinarios. En esa vía , se identificó la demanda de servicios de estructuración.</t>
  </si>
  <si>
    <t>En el segundo trimestre del año 2017 se trabajó con la Organización de los Estados Americanos (OEA), y la Misión Permanente de Colombia ante dicha organización, para coordinar la organización de la quinta Reunión de Ministros y Altas Autoridades de CTeI (REMCYT). Durante el proceso se realizó una visita de campo para detallar aspectos de la logística y avanzar en aspectos técnicos como la presentación del temario a las delegaciones permanentes de la OEA, de igual forma se trabajó en documentos técnicos de la cumbre (temario, agenda y asistentes).</t>
  </si>
  <si>
    <t>El pasado  mes de abril, se realizó una reunión entre Anne Muller, representante de Ecos- Nord y Colciencias con el ánimo de trazar la ruta del capítulo uno de la Convocatoria para la vigencia 2017. Igualmente en ese mismo mes se sostuvo reunión con Alemania para revisar las áreas de interés con las que contarían los capítulos dos y tres de la convocatoria.
Adicionalmente, el 20 de junio se realizó la socialización de la Convocatoria 2017 con la participación de los investigadores beneficiarios de la convocatoria tanto en capítulo de Ecos- Nor como el capítulo Alemania.
La convocatoria tuvo apertura el 31 de mayo de la vigencia.</t>
  </si>
  <si>
    <t>Para el primer semestre, la medición de la satisfacción de los usuarios que accedieron a los trámites o servicios de Colciencias arrojó un 75% de ciudadanos con calificación buena o excelente. A la encuesta respondieron  611 usuarios de un total de 1.520.
Los requisitos de transparencia por parte del programa dan cuenta de un cumplimiento del 100%, asociado principalmente  a la existencia de canales y/o espacios de acceso habilitados para la realización de tramites y/o servicios, la disposición general de información general de servicio al ciudadano y de las garantías frente  a las condiciones institucionales del sistema de PQRS.
Frente a los requisitos de Gobierno en Línea a junio de 2017, se dió cumplimiento a la meta planteada asociada al desarrollo de aspectos como: la evaluación de la satisfacción de los usuarios, habilitación de canales de atención PQRS a través de tecnologías móviles y la definición de una estructura para la atención al ciudadano en la Entidad.
En este mismo período,  se actualizó el Manual de Atención al Ciudadano, incluyendo lineamientos y detalles del proceso de gestión de PQRS a través de la implementación del nuevo módulo de orfeo, el cual permite realizar la trazabilidad de las peticiones que lleguen a la Entidad.
Referente a la encuesta de satisfacción, ésta se encuentra en etapa de aplicación desde el pasado 23 de junio a la lista encuestacc2017-1@colciencias.gov.co que cuenta con 1.520 ciudadanos (muestra) de un universo de 34.858 que tuvieron contacto con la entidad durante el semestre 1 de 2017. La presente encuesta se cerrará al día 7 de Julio para luego proceder con la tabulación de la misma.
Con el propósito de afianzar la cultura de servicio al ciudadano, Colciencias junto con la Escuela de Administración Pública (ESAP) realizó la capacitación sobre  tendencias mundiales en servicio, autocontrol y transparencia.</t>
  </si>
  <si>
    <t>Durante el primer trimestre del año 2017, se adelantaron las acciones correspondientes a la difusión de los programas estratégicos de la entidad. Los productos asociados a la gestión se ven reflejados en 7 campañas de comunicación, las cuales fueron el resultado del análisis y conceptualización de los temas, cumpliendo lo planteado para el periodo.
Para este mismo período,  se realizó seguimiento y se mantuvo el cumplimiento de los 7 requisitos del índice de ITEP a cargo del programa, logrando así el 100% de cumplimiento de la meta de los requisitos de transparencia.
En está linea se mantuvieron 6 requisitos de las 7 establecidos para el programa asociados al cumplimiento del índice GEL.
A través de iniciativas como Eventos CTeI y Ecosistema digital, se log´ro sensibilizar a 776.922 personas esto incluye sensibilización a través de redes sociales, página web , portal semana,com y eventos con actores del SNCTI.
Se registran un total de 2.106.065  de páginas vistas en el portal institucional. La sección con más visitas durante el trimestre fue la del Scienti, con 203.324 (9,65 %) de páginas vistas, seguida de la sección de convocatorias con 118.176 (5,61 %)
En cuanto a interacción en las redes sociales institucionales. En Facebook, se registraron 71.462 nuevas personas. En Twitter, se lograron 49.524 nuevos seguidores, obteniendo cerca de 3.600.00 de impresiones (Número de veces que los usuarios vieron los tweets) y 40.000 interacciones (que incluyen me gustas, retweets y demás acciones del usuario con los trinos). En el canal de youtube se registran 25.696 reproducciones.
Se desarrollaron 3 campañas de comunicación interna, entre las que se destacan la campaña del buen servicio,  Japón y Cultura de CTeI  y el Modelo de Seguridad y Privacidad de la Información, donde se afianza en los colaboradores de la entidad temas relacionados con el direccionamiento estratégico.</t>
  </si>
  <si>
    <t>Se consolidó la matriz de hitos de la planeación en la cual se muestra la relación mensual de los productos que realiza la Oficina Asesora de Planeación, cuyo cumplimiento depende del trabajo artículado y apoyo de las diferentes dependencias de Colciencias.   Este ejercicio permite consolidar el modelo de planeación integral garantizando que las metas estratégicas establecidas en el plan estratégico tienen asociados programas que garantizan su cumplimiento, con sus respectivas acciones, resultados esperados y presupuestos, identificando diversas fuentes, así como indicadores de monitoreo periódico y permanente que permitan generar alertas tempranas. Para el segundo trimestre, se observa un cumplimiento del 100% de hitos conforme lo programado.
Con respecto al fortalecimiento de las competencias de los colaboradores de la Entidad se diseñó la estrategia de socialización, capacitación y apropiación para la vigencia; este instrumento es dinámico y adaptable a las necesidades de la Entidad, por lo tanto se podrán adicionar intervenciones que permitan cumplir el objetivo planificado. Con corte al segundo trimestre de 2017 se evidenció un avance del 48% en la estrategia con 19 intervenciones de las 40 planificadas para el año 2017. Este cumplimiento evidencia una asistencia del 91%.
Con relación al monitoreo permanente a la gestión de la Entidad que realiza la Oficina de Planeación, en el segundo trimestre, se realizó el seguimiento de los indicadores Estratégicos y Programáticos de la Entidad.
Adicionalmente, en este período con respecto al apoyo a la producción y difusión de estadísticas nacionales de CTeI, se  tiene como productos el informe de actividades realizadas en el marco del plan nacional de estadística, el informe de implementación del proyecto tableau,  el avance en las estrategias para para el mejoramiento de la medición de ACTI y las fichas departamentales actualizadas.
Con el propósito de dar cumplimiento del indicador programático de GEL-ITEP desde la Oficina Asesora de Planeación se gestionaron 145  de los 147 requisitos de transparencia lo cual representa un cumplimiento del 99%, que  da cuenta de las acciones emprendidas por la Entidad para fortalecer y ampliar los espacios de participación ciudadana, de consulta en la formulación y seguimiento de planes, programas y proyectos a los grupos de interés y ciudadanía en general y de mejora al cumplimiento de los lineamientos de transparencia y acceso a la información pública.
En cuanto a los requisitos de GEL se evidencia la implementación de 7 requisitos que representa el 70% de cumplimiento  
Con el ánimo de dar cumplimiento al indicador programático GEL-ITEP, la Oficina de Control Interno - OCI realiza el mantenimiento de los indicadores/logros de la línea base del Indicador ITEP, con un 100% de cumplimiento en los requisitos. Por otra parte para la vigencia 2017, se evaluó el  Sistema Control Interno Contable y se realizó el seguimiento al plan de manejo de riesgo así como del  plan anticorrupción y de atención al ciudadano.
Deesde la Secretaria General, se logró cumplir con el 88% de los requisitos de transparencia a partir de la implementación de aspectos como: divulgación proactiva de la información contractual, la gestión de la contratación de la Entidad y el Control Institucional.
También desde esta dependencia,  se  fortalecieron las competencias de los colaboradores frente a la aplicación de los procedimientos asociados a las etapas de contratación, supervisión y liquidación de contratos y convenios,  a través de capacitaciones las cuales contaron  con las asistencia de 17  personas.</t>
  </si>
  <si>
    <t>Para el segundo trimestre, respecto al plan de  migración de la norma ISO9001:2015  se evidenció un cumplimiento del 61%  asociado a la ejeución de 28 actividades de las 46 programadas. Esto incluyó avance en los numerales de liderazgo, planificación del sistema, apoyo, operación y evaluación de desempeño.
Respecto a la implementación del sistema integrado de gestión, se revisó el mapa de proceso de la Entidad, a la luz de la necesidad de integrar los requisitos de las normas ISO 14001:2015 (Sistema de Gestión Ambiental), ISO 18001:2007 (Sistema de Gestión en Seguridad y Salud Ocupacional), ISO 27001:2013 (Sistema de Gestión de Seguridad de la Información),  en armonización con los requisitos de la ISO 9001 (Sistema de Gestión de la Calidad), los cuales se encuentran en proceso de migración a la versión 2015, bajo la estructura de alto nivel propuesta para la actualización de las normas ISO.
A 30 de junio se logró mantener en un 100% los requisitos de transparencia. Dicho cumplimiento se da en términos de la disposición permanente de los trámites de Colciencias en la página web de la Entidad, con la información requerida por el ciudadano y las especificaciones establecidas por la Función Pública.
Por su parte, los requisitos GEL muestran un avance del 86% de cumplimiento respecto a la meta anual que dan cuenta de mejoras en los trámites y servicios de la Entidad y la puesta en marcha de la implementación de una solución de automatización de la atención a PQRD.</t>
  </si>
  <si>
    <t>Las actividades desarrolladas durante el primer trimestre del 2017 corresponden al 10% de avance a nivel general en la implementación de instrumentos archivísticos para la puesta en marcha del Programa de gestión Documental de Colciencias. Es necesario aclarar que la meta a 2017, es una meta acumulada para el cuatrenio.  Al cierre del 2016 se alcanzó un avance del 60% y para 2017 y 2018 se requiere un avance del 20% para cada vigencia.
Las actividades desarrolladas del plan de gestión documental  durante el segundo trimestre y su avance dan cuenta de las siguientes temáticas: Sistema Integrado de Conservación SIC, plan de capacitación documental, tablas de retención documental, plan institucional de archivos PINAR, elaboración de guías e instructivos en materia de gestión documental y optimización de la herramienta de gestión documental (Orfeo).
Actualmente se mantiene el 70% de avance en cumplimiento de requisitos de transparencia del programa logrados en primer trimestre de la vigencia 2017.</t>
  </si>
  <si>
    <t>Se actualizó la guía del Fondo Francisco José de Caldas en coherencia con los ajustes que se han surtido tanto del Reglamento como del Manual de Operaciones del Fondo.
Con respecto al MGI, en el período analizado se puso en producción la mejora en el Proceso de Solicitud de Elaboración y Modificación de Convenios de Aporte, cuya implementación redujo de 33 pasos en el MGI a 7 y la comunicacion con ORFEO.
Para la identificación y clasificación de los actores en el FFJC, en el segundo trimestre se realizaron sesiones de trabajo con las áreas técnicas para identificar algunos parámetros mínimos que éstas utilizan en la  evaluación de las entidades que van a recibir la financiación  con recursos del fondo.</t>
  </si>
  <si>
    <t xml:space="preserve">
En segundo trimestre se realizaron las siguientes gestiones en torno al diseño e implementación del sistema de gestión ambiental:
Se llevó a cabo el seguimiento de los  compromisos pendientes sobre los requisitos para cumplir con la normatividad ambiental, de acuerdo con las observaciones de la Secretaria Distrital de Ambiente.
Se ajustaron los documentos relacionados con la gestión ambiental de Colciencias, entre los que se encuentran: "plan de gestión integral de residuos peligrosos y no peligrosos”; “procedimiento de segregación y recolección de residuos no peligrosos”; “procedimiento de almacenamiento  y gestión externa de los residuos peligrosos y el “formato de registro pesaje de residuos peligrosos y no peligrosos”. Una vez validados por el Director Administrativo y Financiero, serán sometidos para aprobación por parte del Comité de Desarrollo Administrativo.</t>
  </si>
  <si>
    <t>En el segundo trimestre del 2017 se realizaron diferentes actividades que dan cuenta de avance en temas como aseguramiento de calidad, migración y alistamiento de datos y  realización de pruebas. Se presentaron atrasos en el avance real (78%) frente a lo esperado en el trimestre (100%) debido a las siguientes razones: comportamiento de inestabilidad, generando con ello que las ejecuciones de pruebas programadas no se pudieran realizar de acuerdo a los tiempos planeados, controles de cambio a los casos de uso  e instalaciones fallidas por parte de la empresa desarrolladora. El impacto del atraso afectaría la fechas de salida a producción.
Respecto a la dotación tecnológica, en este período se llevó a  cabo la renovación de garantías de las impresoras, equipos DELL y plataforma de virtualización. En esa vía se avanzó en la adquisición de equipos audiovisuales para fortalecer y dar cobertura a las salas de reuniones de la entidad, así como de la cintoteca y las cintas que respaldan de forma adecuada la información de Colciencias.
Con referencia a las soluciones automatizadas de software, para segundo trimestre se desarrollaron nueve  formularios en linea para la presentación de proyectos de investigación e innovación a traves de sistemas SIGP, de los cuales cinco fueron puestos en producción como herramientas de apoyo a convocatorias y cuatro estan en ambiente de pruebas. Así mismo, se ajustaron los modulos de la plataforma Scienti los cuales se han utilizado como apoyo a convocatorias de formación de alto nivel, Publindex y convocatorias de medición de grupos y reconocimiento de investigadores. 
En cuanto el cumplimiento de los requisitos de transparencia, para el período analizado se tenía previsto cumplir una meta del 80%; no obstante se alcanzó el 60 % (3 de 5 requisitos) asociados principalmente a un cumplimiento parcial del inventario de activos de información.
Desde el cumplimiento de los requisitos de Gobierno en Línea, se cumplió en un 62% los compromisos para el período, avanzando en aspectos como: fortalecimiento de los sistemas misionales, sistema integrado de PQRS, modelo de seguridad y privacidad de la información  y TIC para la gestión.</t>
  </si>
  <si>
    <t xml:space="preserve">***N/A: No aplica. Refiere a que no existe meta para el trimestre analizado
</t>
  </si>
  <si>
    <t>En la sesión del Consejo Nacional de Beneficios Tributarios realizada  para el primer semestre, se aprobaron un total de 27 proyectos por un valor de $ 55.663.114.260 pesos, equivalente al 9.28% del cupo disponible para el año 2017 (600.000 millones de pesos). 
Respecto al número de empresas apoyadas a 30 de junio de 2017, se lograron apoyar en procesos de innovación a través de beneficios tributarios, un total de 24 empresas, de las cuales el 70.83% de las empresas apoyadas corresponde a grandes empresas, 20.83% a medianas y 8.33% a pequeñas empresas, desarrollando en su mayoria, proyectos de innovación en proceso en etapas de Desarrollo Tecnológico. Aproximadamente el 63% de los proyectos se desarrollarán en Antioquia y Bogotá.
También en este período se tramitaron las siguientes solicitudes en el marco de la Convocatoria para el registro de propuestas que accederán a los beneficios tributarios: 
 -Ingresos No Constitutivos de Renta y/o Ganancia Ocasional: 1 solicitud con concepto positivo por un valor de   $141.299.200.
-Exención del IVA por importación de equipos y/o elementos: 3 solicitudes con concepto positivo por un valor aprobado para exención de $ 25.333,78 y una solicitud con concepto negativo.
-Renta exenta por nuevo software: Dos solicitudes con concepto positivo y dos solicitudes con concepto negativo.
Para el caso de la ventanilla abierta para acceder a beneficios triburarios, en el tercer trimestre se recibieron 43 propuestas en proceso de diligenciamiento (14 en abril, 15 en mayo y 14 en junio), de las cuales cuatro (4) se encuentran en proceso de verificación de requisitos.
En este mismo período, se finalizó el documento borrador de actualización al CONPES 3834 de acuerdo a lo establecido en la reforma tributario realizada en 2016. Este documento se remitió para revisión por parte de los miembros del Consejo Nacional de Beneficios Tributarios y al grupo PreCONPES del Departamento Nacional de Planeación.</t>
  </si>
  <si>
    <t xml:space="preserve">
A partir de este año, entró en operación un nuevo proceso metodológico para el cálculo de los artículos, apoyado en SCImago Research Group. Con relación a la meta del segundo trimestre, se alcanzó un 45% de cumplimiento.  A continuación se presenta un balance por áreas de conocimiento de los artículos registrados. El 25% de total de los artículos está relacionado con Medicina el 9,062%, Ingeniería con el 17, 47%, con Agricultura y ciencias biológicas, Ciencias de la Computación 9,302% y Bioquímica 8,22%. Estas seis temáticas agrupan el 69% del total de las publicaciones. 
Se publicó en mayo el "Modelo de medición de grupos de investigación, desarrollo tecnológico o de innovación y de reconocimiento de investigadores del Sistema Nacional de Ciencia, Tecnología e Innovación, año 2017". 
Se dió apertura el 12 de mayo a la "Convocatoria nacional para el reconocimiento y medición de Grupos de Investigación, Desarrollo Tecnológico o de Innovación y para el reconocimiento de Investigadores del Sistema Nacional de Ciencia, Tecnología e Innovación – SNCTeI 2017". Esta convocatoria estará abierta hasta el 25 de julio y busca actualizar información al respecto de los investigadores y los grupos del SNCTeI.
Respecto al "Foro para el análisis y propuestas frente al Modelo de Medición de grupos en las áreas de Ciencias Humanas, Sociales y Educación" se replante la fecha para la realización del mismo y se  traslda para el 7 y 8 de septiembre de 2017.  
Se han desarrollado acciones como el ajuste de la base en el diseño del portal de PURE  desde Colciencias para la implementación de ORCID, EUROCRIS y PURE.
</t>
  </si>
  <si>
    <t xml:space="preserve">En el segundo trimestre de la vigencia, desde el componente de sensibilización y formación de empresas en procesos de innovación apoyados a través del Programa de Alianzas, se logró formar 300 empresas discriminadas por región, asi:
Andino Amazónica: 75 empresas
- Antioquia: 86 empresas
- Caribe: 78 empresas.
- Eje cafetero: 61 empresas.
Por su parte, en el marco del desarrollo de la estrategia de apoyo en implementación y formación para las empresas que han sido parte del Programa Alianzas, en primer semestre se da cuenta del establecimiento de una metodología para el fortalecimiento de las capacidades de innovación en los empresarios en alianza con el laboratorio de creatividad e innovación "Neurocity". Dicha metodología se enmarca en las siguientes etapas:
-InnoGo: Espacio de encuentro y visibilidad entre los participantes del programa, facilitando el establecimiento de redes, a través de escenarios para la co-creación.
-Tu media Naranja Empresarial: acompañamiento en la implementación de prototipos a 8 empresas del país (una por cada Alianza).
-Propulsores de la Innovación: transferencia de conocimiento y habilidades a actores del ecosistema de innovación (espacio para facilitadores que han acompañado al programa).
Para el período no se reportaron personas sensibilizadas. Las registradas corresponde a la gestión realizada durante primer trimestre de 2017.
</t>
  </si>
  <si>
    <t xml:space="preserve">
 En el periodo comprendido entre el 01 de abril y el 30 de junio de 2017, se indexaron al Sistema Información de Biodiversidad en Colombia - Sib un total de 155.470  nuevos  registros de especies (4.512 que dan cuenta de la gestión  en las expediciones BIo y 150.958 con cargo al  Fortalecimiento de Colecciones) . Los resultados para este período se dieron por la gestión realizada en torno a los siguientes aspectos: registro de datos el sistema por parte de entidades tales como la Corporación Autónoma Regional del Valle del Cauca, la Asociación de Becarios de Casanare y el Instituto de Investigaciones Ambientales del Pacífico John Von Neumann (IIAP),  INVEMAR, la Universidad Nacional de Colombia y el Instituto de Investigaciones Científicas SINCHI, así como de la Universidad del Valle y la Universidad del Quindío como producto de las actividades relacionadas con la caracterización de biodiversidad y fortalecimiento de las colecciones biológicas, realizadas durante el año 2016.
En cuanto a expediciones se refiere, en este mismo período se dió inicio a los trámites relacionados con la ejecución de 1 expedición a cargo de la Universidad del Cauca y se llevó a cabo otra que fue liderada por el Instituto Humboldt.  En cuanto a la expedición de Artrópodos, la Universidad del Cauca, tiene proyectadas el desarrollo de 12 salidas de campo, de las cuales 4 corresponden a las de reconocimiento de la zona en cuanto a (sitios de muestreo y logística), mientras que las 8 restantes harán parte de la expedición como tal, que se espera realizar en la parte baja de la Bota Caucana; en este sentido, la UNICAUCA, llevó a cabo la primera salida el pasado 21 de junio del presente año. Con relación a la expedición liderada por el Humboldt, ésta se realizó en Vichada - Puerto Carreño y contó con la participación de 7 entidades aliadas, así como con la compañía de Negrita Films y de la directora Clare Weiskopf, contratados por Colciencias para documentar en video la expedición.
Con respecto a la iniciativa de Regiones Bio, para el segundo trimestre de la vigencia, cuatro proyectos oferta Colombia BIO se encontraban en fase de formulación y estructuración. Dos de ellos,  están en etapa de trámite en la Secretaría Técnica del OCAD del FCTeI, en las fases de evaluación aprobada.
Finalmente, Colombia Bio en su rol de articulador, está actuando como mediador entre diferentes instituciones colombianas y el Ministerio de Ambiente para modificar el cobro de la caza con fines científicos.</t>
  </si>
  <si>
    <r>
      <t xml:space="preserve">A 30 de junio, se presentaron 236 registros de patentes solicitados, de las cuales 104corresponden a la gestión realizada durante el primer trimestre y 132 del segundo trimestre (33 en abril, 44 en mayo y 55 en junio), logrando así un cumplimiento del 50% frente a la meta de 470 establecidas para 2017.
</t>
    </r>
    <r>
      <rPr>
        <b/>
        <sz val="11"/>
        <rFont val="Arial"/>
        <family val="2"/>
      </rPr>
      <t xml:space="preserve">
</t>
    </r>
    <r>
      <rPr>
        <sz val="11"/>
        <rFont val="Arial"/>
        <family val="2"/>
      </rPr>
      <t>El avance en regiones de la identificación de proyectos con resultados susceptibles de protección vía patente y radicación de solicitudes de patente ante la SIC, realizados a través de los cinco operadores regionales  muestra los siguientes:
Bogotá (Brigada de patentes y fondo de patentes):  337 postulantes, 300 evaluados, aprobados temporalmente  188, rechazados temporalmente: 188
Barranquilla  (Brigada de patentes y fondo de patentes):  20 postulantes, 20 evaluados, aprobados 4,  rechazados 16.
Bucaramanga (Brigada de patentes): 19 postulantes, 19 evaluados, aprobados11,  rechazados 8.
Fondo de Patentes (Convocatoria 2017): 28 postulantes, 22 evaluados, aprobados temporalmente 22,  rechazados 6.
Cali (Brigada de patentes y fondo de patentes): 369 postulantes, 50 evaluados, aprobados temporalmente 20.
Medellín:  102 postulantes, 51 aprobados,  51 rechazados.
Brigada de patentes: 159 postulantes, aprobados 81,  rechazados 78.
Con respecto a la convocatoria "Estrategia Nacional de Protección de Invenciones", el operador iNNpulsa decidió ampliar el tiempo de postulación hasta el 16 de junio de 2017, con el fin de aumentar el nivel de participación de diversas zonas del país. Los resultados preliminares de dicha convocatoria son los siguientes:
- Postulaciones recibidas: 135
- Postulaciones evaluadas (etapa pre viabilidad): 94
- Postulaciones evaluadas (etapa de evaluación de elegibilidad): 41</t>
    </r>
  </si>
  <si>
    <t>Los resultados del Programa Crédito Beca 2017 fueron publicados en la página web de Colfuturo. Como resultado se seleccionaron 1.292 candidatos distribuidos de la siguiente forma: 137 para doctorado y 1155 para maestría.
Al respecto de la convocatoria conjunta con Fulbright Colombia, esta cerró el pasado 7 de junio de 2017. Fulbright se encuentra en proceso de evaluación y la publicación de resultados del listado de seleccionados definitivo será el 31 de agosto de 2017.  
Se dió apertura a las convocatorias para la conformación de un banco de candidatos elegibles para estudios de doctorado en el exterior y en Colombia, las cuales tuvieron apertura el pasado 31 de mayo y estarán abiertas hasta el próximo 31 de julio. 
Se realizó la publicación de los bancos definitivos de elegibles de las convocatorias regionales con los siguientes resultados: 
Convocatoria 751 departamento de Caquetá: elegibles Maestría Nacional 25.
Convocatoria 752 departamento de Guaviare: elegibles Maestría Nacional 12, Doctorado Nacional 3, Jóvenes Investigadores 3.
Convocatoria 753 departamento de Norte de Santander: elegibles Maestría Exterior 5 en áreas stem y 8 en áreas no stem, Doctorado Nacional 12 en áreas stem y 3 en áreas no stem, Doctorado Exterior 3 en áreas stem y 2 en áreas no stem. Jóvenes Investigadores: 31 en áreas stem y 27 en áreas no stem.
Convocatoria 754 departamento de Putumayo: Se extendió el periodo de presentación de propuestas dado el escenario de desastres naturales del departamento.
Convocatoria 755 departamento de Tolima: elegibles Doctorado Nacional 34 en áreas stem y 19 en áreas no stem.
Convocatoria 771 departamento de Santander: elegibles Maestría Nacional 140, Doctorado Nacional 56, Doctorado Exterior 19.
Convocatoria 772 departamento de Sucre: elegibles Maestría Nacional 32 en áreas no stem y 40 en áreas stem, Doctorado Exterior 4.
Convocatoria 779 departamento de Boyacá: tuvo apertura el 02 de mayo y cierra el próximo 31 de agosto. 
Convocatoria 766 departamento del Cesar: 05 becas de maestría nacional. 02 becas de doctorado nacional y 02 jóvenes investigadores apoyados.
Adicionalmente, en el marco de la estrategía de acompañamiento para la formulación de proyectos de formación financiados por el FCTeI del SGR durante este primer semestre se destacan los siguientes resultados:
1.  Proyecto oferta Colciencias para la formación de capital humano actualizado.
2.  Mesas técnicas con los departamentos de Arauca y Nariño para el ajuste de los proyectos de formación.
3.  Proyecto oferta Ministerio de Educación - Colciencias para formación docente formulado.</t>
  </si>
  <si>
    <t>Con el propósito de dar cumplimiento del indicador programático de Convertir a Colciencias en más moderna GEL, desde el programa “Atrévete (Ideas para el Cambio, A Ciencia Cierta)” durante el segundo trimestre de 2017, se gestionaron 4  de los 4 requisitos de Gobierno en Línea aplicables al programa, lo cual representa un cumplimiento del 100%, que  da cuenta de las acciones emprendidas desde la Dirección de Mentalidad y Cultura para fortalecer y ampliar los espacios de participación ciudadana, de consulta en la formulación, evaluación y seguimiento de proyectos dirigidos a grupos de interés y ciudadanía en general.</t>
  </si>
  <si>
    <r>
      <rPr>
        <b/>
        <sz val="11"/>
        <color theme="1"/>
        <rFont val="Arial"/>
        <family val="2"/>
      </rPr>
      <t>100%</t>
    </r>
    <r>
      <rPr>
        <sz val="11"/>
        <color theme="1"/>
        <rFont val="Arial"/>
        <family val="2"/>
      </rPr>
      <t xml:space="preserve"> Cumplimiento de los requisitos de GEL Colciencias 2017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</si>
</sst>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4" x14ac:knownFonts="1">
    <font>
      <sz val="11"/>
      <color theme="1"/>
      <name val="Calibri"/>
      <family val="2"/>
      <scheme val="minor"/>
    </font>
    <font>
      <sz val="11"/>
      <color theme="1"/>
      <name val="Calibri"/>
      <family val="2"/>
      <scheme val="minor"/>
    </font>
    <font>
      <sz val="12"/>
      <color theme="1"/>
      <name val="Arial"/>
      <family val="2"/>
    </font>
    <font>
      <b/>
      <sz val="16"/>
      <color theme="1"/>
      <name val="Arial"/>
      <family val="2"/>
    </font>
    <font>
      <sz val="11"/>
      <name val="Arial"/>
      <family val="2"/>
    </font>
    <font>
      <b/>
      <sz val="14"/>
      <color theme="1"/>
      <name val="Arial"/>
      <family val="2"/>
    </font>
    <font>
      <sz val="14"/>
      <color theme="1"/>
      <name val="Arial"/>
      <family val="2"/>
    </font>
    <font>
      <b/>
      <sz val="11"/>
      <name val="Arial"/>
      <family val="2"/>
    </font>
    <font>
      <sz val="12"/>
      <name val="Arial"/>
      <family val="2"/>
    </font>
    <font>
      <sz val="11"/>
      <color theme="1"/>
      <name val="Arial"/>
      <family val="2"/>
    </font>
    <font>
      <b/>
      <sz val="11"/>
      <color theme="1"/>
      <name val="Arial"/>
      <family val="2"/>
    </font>
    <font>
      <b/>
      <sz val="16"/>
      <color theme="0"/>
      <name val="Arial"/>
      <family val="2"/>
    </font>
    <font>
      <b/>
      <sz val="14"/>
      <color theme="0"/>
      <name val="Arial"/>
      <family val="2"/>
    </font>
    <font>
      <b/>
      <sz val="12"/>
      <color theme="1"/>
      <name val="Arial Narrow"/>
      <family val="2"/>
    </font>
  </fonts>
  <fills count="5">
    <fill>
      <patternFill patternType="none"/>
    </fill>
    <fill>
      <patternFill patternType="gray125"/>
    </fill>
    <fill>
      <patternFill patternType="solid">
        <fgColor theme="0"/>
        <bgColor indexed="64"/>
      </patternFill>
    </fill>
    <fill>
      <patternFill patternType="solid">
        <fgColor rgb="FF00919B"/>
        <bgColor indexed="64"/>
      </patternFill>
    </fill>
    <fill>
      <patternFill patternType="solid">
        <fgColor rgb="FFC4BD97"/>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73">
    <xf numFmtId="0" fontId="0" fillId="0" borderId="0" xfId="0"/>
    <xf numFmtId="0" fontId="4" fillId="2" borderId="1" xfId="0" applyFont="1" applyFill="1" applyBorder="1" applyAlignment="1">
      <alignment horizontal="center" vertical="center" wrapText="1"/>
    </xf>
    <xf numFmtId="0" fontId="2" fillId="2" borderId="0" xfId="0" applyFont="1" applyFill="1" applyAlignment="1">
      <alignment wrapText="1"/>
    </xf>
    <xf numFmtId="0" fontId="8" fillId="2" borderId="0" xfId="0" applyFont="1" applyFill="1" applyAlignment="1">
      <alignment wrapText="1"/>
    </xf>
    <xf numFmtId="0" fontId="8" fillId="2" borderId="0" xfId="0" applyFont="1" applyFill="1" applyAlignment="1">
      <alignment horizontal="left" vertical="center" wrapText="1"/>
    </xf>
    <xf numFmtId="0" fontId="8" fillId="2" borderId="0" xfId="0" applyNumberFormat="1" applyFont="1" applyFill="1" applyBorder="1" applyAlignment="1">
      <alignment wrapText="1"/>
    </xf>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9" fillId="2" borderId="1"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164" fontId="4" fillId="0" borderId="1" xfId="1" applyNumberFormat="1" applyFont="1" applyFill="1" applyBorder="1" applyAlignment="1">
      <alignment horizontal="center" vertical="center" wrapText="1"/>
    </xf>
    <xf numFmtId="9" fontId="4" fillId="0" borderId="1" xfId="1" applyFont="1" applyFill="1" applyBorder="1" applyAlignment="1">
      <alignment horizontal="center" vertical="center" wrapText="1"/>
    </xf>
    <xf numFmtId="10" fontId="4" fillId="0" borderId="1" xfId="1" applyNumberFormat="1" applyFont="1" applyFill="1" applyBorder="1" applyAlignment="1">
      <alignment horizontal="center" vertical="center" wrapText="1"/>
    </xf>
    <xf numFmtId="0" fontId="9" fillId="0" borderId="0" xfId="0" applyFont="1" applyFill="1" applyAlignment="1">
      <alignment horizontal="justify" wrapText="1"/>
    </xf>
    <xf numFmtId="0" fontId="9" fillId="0" borderId="1" xfId="0" applyFont="1" applyFill="1" applyBorder="1" applyAlignment="1">
      <alignment vertical="center" wrapText="1"/>
    </xf>
    <xf numFmtId="9" fontId="4" fillId="0" borderId="1" xfId="0" applyNumberFormat="1"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9" fillId="0" borderId="0" xfId="0" applyFont="1" applyFill="1" applyAlignment="1">
      <alignment wrapText="1"/>
    </xf>
    <xf numFmtId="9" fontId="9" fillId="0" borderId="0" xfId="1" applyFont="1" applyFill="1" applyAlignment="1">
      <alignment wrapText="1"/>
    </xf>
    <xf numFmtId="0" fontId="4" fillId="0"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65" fontId="4" fillId="0"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4" fillId="0" borderId="1" xfId="0" applyNumberFormat="1" applyFont="1" applyFill="1" applyBorder="1" applyAlignment="1">
      <alignment horizontal="justify" vertical="center" wrapText="1"/>
    </xf>
    <xf numFmtId="164" fontId="9" fillId="0" borderId="1" xfId="1"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8" fillId="2" borderId="0" xfId="0" applyFont="1" applyFill="1" applyAlignment="1">
      <alignment vertical="center" wrapText="1"/>
    </xf>
    <xf numFmtId="0" fontId="2" fillId="2" borderId="0" xfId="0" applyFont="1" applyFill="1" applyAlignment="1">
      <alignment vertical="center" wrapText="1"/>
    </xf>
    <xf numFmtId="49" fontId="4" fillId="0" borderId="1" xfId="0" applyNumberFormat="1" applyFont="1" applyFill="1" applyBorder="1" applyAlignment="1">
      <alignment horizontal="justify" vertical="center" wrapText="1"/>
    </xf>
    <xf numFmtId="9" fontId="9" fillId="0" borderId="1" xfId="0" applyNumberFormat="1" applyFont="1" applyFill="1" applyBorder="1" applyAlignment="1">
      <alignment horizontal="center" vertical="center" wrapText="1"/>
    </xf>
    <xf numFmtId="0" fontId="13" fillId="0" borderId="5" xfId="0" applyFont="1" applyFill="1" applyBorder="1" applyAlignment="1">
      <alignment horizontal="right" vertical="center"/>
    </xf>
    <xf numFmtId="0" fontId="13" fillId="0" borderId="0" xfId="0" applyFont="1" applyFill="1" applyBorder="1" applyAlignment="1">
      <alignment horizontal="right" vertical="center"/>
    </xf>
    <xf numFmtId="0" fontId="13" fillId="0" borderId="6" xfId="0" applyFont="1" applyFill="1" applyBorder="1" applyAlignment="1">
      <alignment horizontal="right" vertical="center"/>
    </xf>
    <xf numFmtId="0" fontId="2" fillId="2" borderId="0" xfId="0" applyFont="1" applyFill="1" applyAlignment="1">
      <alignment horizontal="left" vertical="top" wrapText="1"/>
    </xf>
    <xf numFmtId="0" fontId="9" fillId="0" borderId="1" xfId="0" applyFont="1" applyFill="1" applyBorder="1" applyAlignment="1">
      <alignment horizontal="center" vertical="center" wrapText="1"/>
    </xf>
    <xf numFmtId="49" fontId="4" fillId="0" borderId="1" xfId="0" applyNumberFormat="1" applyFont="1" applyFill="1" applyBorder="1" applyAlignment="1">
      <alignment horizontal="justify" vertical="center" wrapText="1"/>
    </xf>
    <xf numFmtId="0" fontId="2" fillId="2" borderId="0" xfId="0" applyFont="1" applyFill="1" applyAlignment="1">
      <alignment horizontal="left" vertical="center" wrapText="1"/>
    </xf>
    <xf numFmtId="0" fontId="9" fillId="0" borderId="10"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1" xfId="0" applyFont="1" applyFill="1" applyBorder="1" applyAlignment="1">
      <alignment horizontal="center" vertical="center" wrapText="1"/>
    </xf>
    <xf numFmtId="9" fontId="9" fillId="0" borderId="1" xfId="1"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9" fontId="9" fillId="0" borderId="10" xfId="1" applyFont="1" applyFill="1" applyBorder="1" applyAlignment="1">
      <alignment horizontal="center" vertical="center" wrapText="1"/>
    </xf>
    <xf numFmtId="9" fontId="9" fillId="0" borderId="12" xfId="1" applyFont="1" applyFill="1" applyBorder="1" applyAlignment="1">
      <alignment horizontal="center" vertical="center" wrapText="1"/>
    </xf>
    <xf numFmtId="9" fontId="9" fillId="0" borderId="11" xfId="1" applyFont="1" applyFill="1" applyBorder="1" applyAlignment="1">
      <alignment horizontal="center" vertical="center" wrapText="1"/>
    </xf>
    <xf numFmtId="9" fontId="9" fillId="0" borderId="1" xfId="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10" fontId="9" fillId="0" borderId="1" xfId="1"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64" fontId="9" fillId="0" borderId="10" xfId="1" applyNumberFormat="1" applyFont="1" applyFill="1" applyBorder="1" applyAlignment="1">
      <alignment horizontal="center" vertical="center" wrapText="1"/>
    </xf>
    <xf numFmtId="164" fontId="9" fillId="0" borderId="12" xfId="1" applyNumberFormat="1" applyFont="1" applyFill="1" applyBorder="1" applyAlignment="1">
      <alignment horizontal="center" vertical="center" wrapText="1"/>
    </xf>
    <xf numFmtId="164" fontId="9" fillId="0" borderId="11" xfId="1" applyNumberFormat="1" applyFont="1" applyFill="1" applyBorder="1" applyAlignment="1">
      <alignment horizontal="center" vertical="center" wrapText="1"/>
    </xf>
    <xf numFmtId="0" fontId="2" fillId="2" borderId="1" xfId="0" applyFont="1" applyFill="1" applyBorder="1" applyAlignment="1">
      <alignment horizontal="center" wrapText="1"/>
    </xf>
    <xf numFmtId="0" fontId="3" fillId="2" borderId="1" xfId="0" applyFont="1" applyFill="1" applyBorder="1" applyAlignment="1">
      <alignment horizontal="center" vertical="center" wrapText="1"/>
    </xf>
    <xf numFmtId="0" fontId="0" fillId="0" borderId="1" xfId="0" applyBorder="1" applyAlignment="1">
      <alignment horizontal="center" wrapText="1"/>
    </xf>
    <xf numFmtId="0" fontId="11" fillId="0" borderId="0"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164" fontId="4" fillId="0" borderId="1" xfId="1"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695325</xdr:colOff>
      <xdr:row>42</xdr:row>
      <xdr:rowOff>133350</xdr:rowOff>
    </xdr:from>
    <xdr:ext cx="76200" cy="438150"/>
    <xdr:sp macro="" textlink="">
      <xdr:nvSpPr>
        <xdr:cNvPr id="2" name="Text Box 5">
          <a:extLst>
            <a:ext uri="{FF2B5EF4-FFF2-40B4-BE49-F238E27FC236}">
              <a16:creationId xmlns:a16="http://schemas.microsoft.com/office/drawing/2014/main" xmlns="" id="{00000000-0008-0000-0000-000002000000}"/>
            </a:ext>
          </a:extLst>
        </xdr:cNvPr>
        <xdr:cNvSpPr txBox="1">
          <a:spLocks noChangeArrowheads="1"/>
        </xdr:cNvSpPr>
      </xdr:nvSpPr>
      <xdr:spPr bwMode="auto">
        <a:xfrm>
          <a:off x="3743325" y="9553575"/>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0</xdr:col>
      <xdr:colOff>115981</xdr:colOff>
      <xdr:row>15</xdr:row>
      <xdr:rowOff>173131</xdr:rowOff>
    </xdr:from>
    <xdr:to>
      <xdr:col>8</xdr:col>
      <xdr:colOff>725714</xdr:colOff>
      <xdr:row>29</xdr:row>
      <xdr:rowOff>87312</xdr:rowOff>
    </xdr:to>
    <xdr:sp macro="" textlink="">
      <xdr:nvSpPr>
        <xdr:cNvPr id="3" name="Rectangle 11">
          <a:extLst>
            <a:ext uri="{FF2B5EF4-FFF2-40B4-BE49-F238E27FC236}">
              <a16:creationId xmlns:a16="http://schemas.microsoft.com/office/drawing/2014/main" xmlns="" id="{00000000-0008-0000-0000-000003000000}"/>
            </a:ext>
          </a:extLst>
        </xdr:cNvPr>
        <xdr:cNvSpPr>
          <a:spLocks noChangeArrowheads="1"/>
        </xdr:cNvSpPr>
      </xdr:nvSpPr>
      <xdr:spPr bwMode="auto">
        <a:xfrm>
          <a:off x="115981" y="3640231"/>
          <a:ext cx="6705733" cy="2581181"/>
        </a:xfrm>
        <a:prstGeom prst="rect">
          <a:avLst/>
        </a:prstGeom>
        <a:no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endParaRPr lang="en-US" sz="2400" b="0" i="0" u="none" strike="noStrike" baseline="0">
            <a:solidFill>
              <a:sysClr val="windowText" lastClr="000000"/>
            </a:solidFill>
            <a:latin typeface="Arial Narrow"/>
          </a:endParaRPr>
        </a:p>
        <a:p>
          <a:pPr algn="ctr" rtl="0">
            <a:defRPr sz="1000"/>
          </a:pPr>
          <a:endParaRPr lang="en-US" sz="2400" b="1" i="0" u="none" strike="noStrike" baseline="0">
            <a:solidFill>
              <a:sysClr val="windowText" lastClr="000000"/>
            </a:solidFill>
            <a:latin typeface="Arial Narrow"/>
          </a:endParaRPr>
        </a:p>
        <a:p>
          <a:pPr algn="ctr" rtl="0">
            <a:defRPr sz="1000"/>
          </a:pPr>
          <a:endParaRPr lang="en-US" sz="2400" b="1" i="0" u="none" strike="noStrike" baseline="0">
            <a:solidFill>
              <a:sysClr val="windowText" lastClr="000000"/>
            </a:solidFill>
            <a:latin typeface="Arial Narrow"/>
          </a:endParaRPr>
        </a:p>
        <a:p>
          <a:pPr algn="ctr" rtl="0">
            <a:defRPr sz="1000"/>
          </a:pPr>
          <a:r>
            <a:rPr lang="en-US" sz="2200" b="1" i="0" u="none" strike="noStrike" baseline="0">
              <a:solidFill>
                <a:sysClr val="windowText" lastClr="000000"/>
              </a:solidFill>
              <a:latin typeface="Arial Narrow"/>
            </a:rPr>
            <a:t>SEGUIMIENTO AL PLAN DE ACCIÓN INSTITUCIONAL 2017</a:t>
          </a:r>
        </a:p>
        <a:p>
          <a:pPr algn="ctr" rtl="0">
            <a:defRPr sz="1000"/>
          </a:pPr>
          <a:r>
            <a:rPr lang="en-US" sz="2100" b="1" i="0" u="none" strike="noStrike" baseline="0">
              <a:solidFill>
                <a:sysClr val="windowText" lastClr="000000"/>
              </a:solidFill>
              <a:effectLst/>
              <a:latin typeface="Arial Narrow"/>
              <a:ea typeface="+mn-ea"/>
              <a:cs typeface="+mn-cs"/>
            </a:rPr>
            <a:t>Corte al 30 de junio de 2017</a:t>
          </a:r>
          <a:endParaRPr lang="en-US" sz="2100" b="0" i="0" u="none" strike="noStrike" baseline="0">
            <a:solidFill>
              <a:sysClr val="windowText" lastClr="000000"/>
            </a:solidFill>
            <a:latin typeface="Arial Narrow"/>
          </a:endParaRPr>
        </a:p>
      </xdr:txBody>
    </xdr:sp>
    <xdr:clientData/>
  </xdr:twoCellAnchor>
  <xdr:twoCellAnchor editAs="oneCell">
    <xdr:from>
      <xdr:col>0</xdr:col>
      <xdr:colOff>40822</xdr:colOff>
      <xdr:row>2</xdr:row>
      <xdr:rowOff>0</xdr:rowOff>
    </xdr:from>
    <xdr:to>
      <xdr:col>8</xdr:col>
      <xdr:colOff>734786</xdr:colOff>
      <xdr:row>14</xdr:row>
      <xdr:rowOff>84667</xdr:rowOff>
    </xdr:to>
    <xdr:pic>
      <xdr:nvPicPr>
        <xdr:cNvPr id="4" name="11 Imagen" descr="graficacion-01.png">
          <a:extLst>
            <a:ext uri="{FF2B5EF4-FFF2-40B4-BE49-F238E27FC236}">
              <a16:creationId xmlns:a16="http://schemas.microsoft.com/office/drawing/2014/main" xmlns="" id="{00000000-0008-0000-0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831" r="17670" b="58277"/>
        <a:stretch/>
      </xdr:blipFill>
      <xdr:spPr>
        <a:xfrm>
          <a:off x="40822" y="638175"/>
          <a:ext cx="6789964" cy="2370667"/>
        </a:xfrm>
        <a:prstGeom prst="rect">
          <a:avLst/>
        </a:prstGeom>
      </xdr:spPr>
    </xdr:pic>
    <xdr:clientData/>
  </xdr:twoCellAnchor>
  <xdr:twoCellAnchor editAs="oneCell">
    <xdr:from>
      <xdr:col>0</xdr:col>
      <xdr:colOff>23811</xdr:colOff>
      <xdr:row>36</xdr:row>
      <xdr:rowOff>132670</xdr:rowOff>
    </xdr:from>
    <xdr:to>
      <xdr:col>8</xdr:col>
      <xdr:colOff>678656</xdr:colOff>
      <xdr:row>45</xdr:row>
      <xdr:rowOff>107270</xdr:rowOff>
    </xdr:to>
    <xdr:pic>
      <xdr:nvPicPr>
        <xdr:cNvPr id="5" name="12 Imagen" descr="graficacion-01.png">
          <a:extLst>
            <a:ext uri="{FF2B5EF4-FFF2-40B4-BE49-F238E27FC236}">
              <a16:creationId xmlns:a16="http://schemas.microsoft.com/office/drawing/2014/main" xmlns="" id="{00000000-0008-0000-00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979" t="78611" r="24102"/>
        <a:stretch/>
      </xdr:blipFill>
      <xdr:spPr>
        <a:xfrm>
          <a:off x="23811" y="8312264"/>
          <a:ext cx="6750845" cy="1831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723900</xdr:colOff>
      <xdr:row>0</xdr:row>
      <xdr:rowOff>47933</xdr:rowOff>
    </xdr:from>
    <xdr:to>
      <xdr:col>2</xdr:col>
      <xdr:colOff>457761</xdr:colOff>
      <xdr:row>2</xdr:row>
      <xdr:rowOff>109916</xdr:rowOff>
    </xdr:to>
    <xdr:pic>
      <xdr:nvPicPr>
        <xdr:cNvPr id="2" name="Imagen 1" descr="Departamento Administrativo de Ciencia, Tecnología e Innovación. COLCIENCIAS">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47933"/>
          <a:ext cx="2778125" cy="677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723900</xdr:colOff>
      <xdr:row>0</xdr:row>
      <xdr:rowOff>47933</xdr:rowOff>
    </xdr:from>
    <xdr:to>
      <xdr:col>2</xdr:col>
      <xdr:colOff>457761</xdr:colOff>
      <xdr:row>2</xdr:row>
      <xdr:rowOff>109916</xdr:rowOff>
    </xdr:to>
    <xdr:pic>
      <xdr:nvPicPr>
        <xdr:cNvPr id="3" name="Imagen 2" descr="Departamento Administrativo de Ciencia, Tecnología e Innovación. COLCIENCIAS">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47933"/>
          <a:ext cx="2778125" cy="677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showRowColHeaders="0" tabSelected="1" zoomScale="80" zoomScaleNormal="80" workbookViewId="0">
      <selection activeCell="M16" sqref="M16"/>
    </sheetView>
  </sheetViews>
  <sheetFormatPr baseColWidth="10" defaultRowHeight="15" x14ac:dyDescent="0.25"/>
  <sheetData>
    <row r="1" spans="1:9" x14ac:dyDescent="0.25">
      <c r="A1" s="6"/>
      <c r="B1" s="7"/>
      <c r="C1" s="7"/>
      <c r="D1" s="7"/>
      <c r="E1" s="7"/>
      <c r="F1" s="7"/>
      <c r="G1" s="7"/>
      <c r="H1" s="7"/>
      <c r="I1" s="8"/>
    </row>
    <row r="2" spans="1:9" ht="35.25" customHeight="1" x14ac:dyDescent="0.25">
      <c r="A2" s="9"/>
      <c r="B2" s="10"/>
      <c r="C2" s="10"/>
      <c r="D2" s="10"/>
      <c r="E2" s="10"/>
      <c r="F2" s="10"/>
      <c r="G2" s="10"/>
      <c r="H2" s="10"/>
      <c r="I2" s="11"/>
    </row>
    <row r="3" spans="1:9" x14ac:dyDescent="0.25">
      <c r="A3" s="9"/>
      <c r="B3" s="10"/>
      <c r="C3" s="10"/>
      <c r="D3" s="10"/>
      <c r="E3" s="10"/>
      <c r="F3" s="10"/>
      <c r="G3" s="10"/>
      <c r="H3" s="10"/>
      <c r="I3" s="11"/>
    </row>
    <row r="4" spans="1:9" x14ac:dyDescent="0.25">
      <c r="A4" s="9"/>
      <c r="B4" s="10"/>
      <c r="C4" s="10"/>
      <c r="D4" s="10"/>
      <c r="E4" s="10"/>
      <c r="F4" s="10"/>
      <c r="G4" s="10"/>
      <c r="H4" s="10"/>
      <c r="I4" s="11"/>
    </row>
    <row r="5" spans="1:9" x14ac:dyDescent="0.25">
      <c r="A5" s="9"/>
      <c r="B5" s="10"/>
      <c r="C5" s="10"/>
      <c r="D5" s="10"/>
      <c r="E5" s="10"/>
      <c r="F5" s="10"/>
      <c r="G5" s="10"/>
      <c r="H5" s="10"/>
      <c r="I5" s="11"/>
    </row>
    <row r="6" spans="1:9" x14ac:dyDescent="0.25">
      <c r="A6" s="9"/>
      <c r="B6" s="10"/>
      <c r="C6" s="10"/>
      <c r="D6" s="10"/>
      <c r="E6" s="10"/>
      <c r="F6" s="10"/>
      <c r="G6" s="10"/>
      <c r="H6" s="10"/>
      <c r="I6" s="11"/>
    </row>
    <row r="7" spans="1:9" x14ac:dyDescent="0.25">
      <c r="A7" s="9"/>
      <c r="B7" s="10"/>
      <c r="C7" s="10"/>
      <c r="D7" s="10"/>
      <c r="E7" s="10"/>
      <c r="F7" s="10"/>
      <c r="G7" s="10"/>
      <c r="H7" s="10"/>
      <c r="I7" s="11"/>
    </row>
    <row r="8" spans="1:9" x14ac:dyDescent="0.25">
      <c r="A8" s="9"/>
      <c r="B8" s="10"/>
      <c r="C8" s="10"/>
      <c r="D8" s="10"/>
      <c r="E8" s="10"/>
      <c r="F8" s="10"/>
      <c r="G8" s="10"/>
      <c r="H8" s="10"/>
      <c r="I8" s="11"/>
    </row>
    <row r="9" spans="1:9" x14ac:dyDescent="0.25">
      <c r="A9" s="9"/>
      <c r="B9" s="10"/>
      <c r="C9" s="10"/>
      <c r="D9" s="10"/>
      <c r="E9" s="10"/>
      <c r="F9" s="10"/>
      <c r="G9" s="10"/>
      <c r="H9" s="10"/>
      <c r="I9" s="11"/>
    </row>
    <row r="10" spans="1:9" x14ac:dyDescent="0.25">
      <c r="A10" s="9"/>
      <c r="B10" s="10"/>
      <c r="C10" s="10"/>
      <c r="D10" s="10"/>
      <c r="E10" s="10"/>
      <c r="F10" s="10"/>
      <c r="G10" s="10"/>
      <c r="H10" s="10"/>
      <c r="I10" s="11"/>
    </row>
    <row r="11" spans="1:9" x14ac:dyDescent="0.25">
      <c r="A11" s="9"/>
      <c r="B11" s="10"/>
      <c r="C11" s="10"/>
      <c r="D11" s="10"/>
      <c r="E11" s="10"/>
      <c r="F11" s="10"/>
      <c r="G11" s="10"/>
      <c r="H11" s="10"/>
      <c r="I11" s="11"/>
    </row>
    <row r="12" spans="1:9" x14ac:dyDescent="0.25">
      <c r="A12" s="9"/>
      <c r="B12" s="10"/>
      <c r="C12" s="10"/>
      <c r="D12" s="10"/>
      <c r="E12" s="10"/>
      <c r="F12" s="10"/>
      <c r="G12" s="10"/>
      <c r="H12" s="10"/>
      <c r="I12" s="11"/>
    </row>
    <row r="13" spans="1:9" x14ac:dyDescent="0.25">
      <c r="A13" s="9"/>
      <c r="B13" s="10"/>
      <c r="C13" s="10"/>
      <c r="D13" s="10"/>
      <c r="E13" s="10"/>
      <c r="F13" s="10"/>
      <c r="G13" s="10"/>
      <c r="H13" s="10"/>
      <c r="I13" s="11"/>
    </row>
    <row r="14" spans="1:9" x14ac:dyDescent="0.25">
      <c r="A14" s="9"/>
      <c r="B14" s="10"/>
      <c r="C14" s="10"/>
      <c r="D14" s="10"/>
      <c r="E14" s="10"/>
      <c r="F14" s="10"/>
      <c r="G14" s="10"/>
      <c r="H14" s="10"/>
      <c r="I14" s="11"/>
    </row>
    <row r="15" spans="1:9" ht="42.75" customHeight="1" x14ac:dyDescent="0.25">
      <c r="A15" s="9"/>
      <c r="B15" s="10"/>
      <c r="C15" s="10"/>
      <c r="D15" s="10"/>
      <c r="E15" s="10"/>
      <c r="F15" s="10"/>
      <c r="G15" s="10"/>
      <c r="H15" s="10"/>
      <c r="I15" s="11"/>
    </row>
    <row r="16" spans="1:9" x14ac:dyDescent="0.25">
      <c r="A16" s="9"/>
      <c r="B16" s="10"/>
      <c r="C16" s="10"/>
      <c r="D16" s="10"/>
      <c r="E16" s="10"/>
      <c r="F16" s="10"/>
      <c r="G16" s="10"/>
      <c r="H16" s="10"/>
      <c r="I16" s="11"/>
    </row>
    <row r="17" spans="1:9" x14ac:dyDescent="0.25">
      <c r="A17" s="9"/>
      <c r="B17" s="10"/>
      <c r="C17" s="10"/>
      <c r="D17" s="10"/>
      <c r="E17" s="10"/>
      <c r="F17" s="10"/>
      <c r="G17" s="10"/>
      <c r="H17" s="10"/>
      <c r="I17" s="11"/>
    </row>
    <row r="18" spans="1:9" x14ac:dyDescent="0.25">
      <c r="A18" s="9"/>
      <c r="B18" s="10"/>
      <c r="C18" s="10"/>
      <c r="D18" s="10"/>
      <c r="E18" s="10"/>
      <c r="F18" s="10"/>
      <c r="G18" s="10"/>
      <c r="H18" s="10"/>
      <c r="I18" s="11"/>
    </row>
    <row r="19" spans="1:9" x14ac:dyDescent="0.25">
      <c r="A19" s="9"/>
      <c r="B19" s="10"/>
      <c r="C19" s="10"/>
      <c r="D19" s="10"/>
      <c r="E19" s="10"/>
      <c r="F19" s="10"/>
      <c r="G19" s="10"/>
      <c r="H19" s="10"/>
      <c r="I19" s="11"/>
    </row>
    <row r="20" spans="1:9" x14ac:dyDescent="0.25">
      <c r="A20" s="9"/>
      <c r="B20" s="10"/>
      <c r="C20" s="10"/>
      <c r="D20" s="10"/>
      <c r="E20" s="10"/>
      <c r="F20" s="10"/>
      <c r="G20" s="10"/>
      <c r="H20" s="10"/>
      <c r="I20" s="11"/>
    </row>
    <row r="21" spans="1:9" x14ac:dyDescent="0.25">
      <c r="A21" s="9"/>
      <c r="B21" s="10"/>
      <c r="C21" s="10"/>
      <c r="D21" s="10"/>
      <c r="E21" s="10"/>
      <c r="F21" s="10"/>
      <c r="G21" s="10"/>
      <c r="H21" s="10"/>
      <c r="I21" s="11"/>
    </row>
    <row r="22" spans="1:9" x14ac:dyDescent="0.25">
      <c r="A22" s="9"/>
      <c r="B22" s="10"/>
      <c r="C22" s="10"/>
      <c r="D22" s="10"/>
      <c r="E22" s="10"/>
      <c r="F22" s="10"/>
      <c r="G22" s="10"/>
      <c r="H22" s="10"/>
      <c r="I22" s="11"/>
    </row>
    <row r="23" spans="1:9" x14ac:dyDescent="0.25">
      <c r="A23" s="9"/>
      <c r="B23" s="10"/>
      <c r="C23" s="10"/>
      <c r="D23" s="10"/>
      <c r="E23" s="10"/>
      <c r="F23" s="10"/>
      <c r="G23" s="10"/>
      <c r="H23" s="10"/>
      <c r="I23" s="11"/>
    </row>
    <row r="24" spans="1:9" x14ac:dyDescent="0.25">
      <c r="A24" s="9"/>
      <c r="B24" s="10"/>
      <c r="C24" s="10"/>
      <c r="D24" s="10"/>
      <c r="E24" s="10"/>
      <c r="F24" s="10"/>
      <c r="G24" s="10"/>
      <c r="H24" s="10"/>
      <c r="I24" s="11"/>
    </row>
    <row r="25" spans="1:9" x14ac:dyDescent="0.25">
      <c r="A25" s="9"/>
      <c r="B25" s="10"/>
      <c r="C25" s="10"/>
      <c r="D25" s="10"/>
      <c r="E25" s="10"/>
      <c r="F25" s="10"/>
      <c r="G25" s="10"/>
      <c r="H25" s="10"/>
      <c r="I25" s="11"/>
    </row>
    <row r="26" spans="1:9" x14ac:dyDescent="0.25">
      <c r="A26" s="9"/>
      <c r="B26" s="10"/>
      <c r="C26" s="10"/>
      <c r="D26" s="10"/>
      <c r="E26" s="10"/>
      <c r="F26" s="10"/>
      <c r="G26" s="10"/>
      <c r="H26" s="10"/>
      <c r="I26" s="11"/>
    </row>
    <row r="27" spans="1:9" x14ac:dyDescent="0.25">
      <c r="A27" s="9"/>
      <c r="B27" s="10"/>
      <c r="C27" s="10"/>
      <c r="D27" s="10"/>
      <c r="E27" s="10"/>
      <c r="F27" s="10"/>
      <c r="G27" s="10"/>
      <c r="H27" s="10"/>
      <c r="I27" s="11"/>
    </row>
    <row r="28" spans="1:9" x14ac:dyDescent="0.25">
      <c r="A28" s="9"/>
      <c r="B28" s="10"/>
      <c r="C28" s="10"/>
      <c r="D28" s="10"/>
      <c r="E28" s="10"/>
      <c r="F28" s="10"/>
      <c r="G28" s="10"/>
      <c r="H28" s="10"/>
      <c r="I28" s="11"/>
    </row>
    <row r="29" spans="1:9" x14ac:dyDescent="0.25">
      <c r="A29" s="9"/>
      <c r="B29" s="10"/>
      <c r="C29" s="10"/>
      <c r="D29" s="10"/>
      <c r="E29" s="10"/>
      <c r="F29" s="10"/>
      <c r="G29" s="10"/>
      <c r="H29" s="10"/>
      <c r="I29" s="11"/>
    </row>
    <row r="30" spans="1:9" ht="42" customHeight="1" x14ac:dyDescent="0.25">
      <c r="A30" s="9"/>
      <c r="B30" s="10"/>
      <c r="C30" s="10"/>
      <c r="D30" s="10"/>
      <c r="E30" s="10"/>
      <c r="F30" s="10"/>
      <c r="G30" s="10"/>
      <c r="H30" s="10"/>
      <c r="I30" s="11"/>
    </row>
    <row r="31" spans="1:9" x14ac:dyDescent="0.25">
      <c r="A31" s="9"/>
      <c r="B31" s="10"/>
      <c r="C31" s="10"/>
      <c r="D31" s="10"/>
      <c r="E31" s="10"/>
      <c r="F31" s="10"/>
      <c r="G31" s="10"/>
      <c r="H31" s="10"/>
      <c r="I31" s="11"/>
    </row>
    <row r="32" spans="1:9" ht="20.25" customHeight="1" x14ac:dyDescent="0.25">
      <c r="A32" s="9"/>
      <c r="B32" s="10"/>
      <c r="C32" s="10"/>
      <c r="D32" s="10"/>
      <c r="E32" s="10"/>
      <c r="F32" s="10"/>
      <c r="G32" s="10"/>
      <c r="H32" s="10"/>
      <c r="I32" s="11"/>
    </row>
    <row r="33" spans="1:9" ht="20.25" customHeight="1" x14ac:dyDescent="0.25">
      <c r="A33" s="9"/>
      <c r="B33" s="10"/>
      <c r="C33" s="10"/>
      <c r="D33" s="10"/>
      <c r="E33" s="10"/>
      <c r="F33" s="10"/>
      <c r="G33" s="10"/>
      <c r="H33" s="10"/>
      <c r="I33" s="11"/>
    </row>
    <row r="34" spans="1:9" ht="20.25" customHeight="1" x14ac:dyDescent="0.25">
      <c r="A34" s="9"/>
      <c r="B34" s="10"/>
      <c r="C34" s="10"/>
      <c r="D34" s="10"/>
      <c r="E34" s="10"/>
      <c r="F34" s="10"/>
      <c r="G34" s="10"/>
      <c r="H34" s="10"/>
      <c r="I34" s="11"/>
    </row>
    <row r="35" spans="1:9" ht="20.25" customHeight="1" x14ac:dyDescent="0.25">
      <c r="A35" s="9"/>
      <c r="B35" s="10"/>
      <c r="C35" s="10"/>
      <c r="D35" s="10"/>
      <c r="E35" s="10"/>
      <c r="F35" s="10"/>
      <c r="G35" s="10"/>
      <c r="H35" s="10"/>
      <c r="I35" s="11"/>
    </row>
    <row r="36" spans="1:9" ht="20.25" customHeight="1" x14ac:dyDescent="0.25">
      <c r="A36" s="41" t="s">
        <v>102</v>
      </c>
      <c r="B36" s="42"/>
      <c r="C36" s="42"/>
      <c r="D36" s="42"/>
      <c r="E36" s="42"/>
      <c r="F36" s="42"/>
      <c r="G36" s="42"/>
      <c r="H36" s="42"/>
      <c r="I36" s="43"/>
    </row>
    <row r="37" spans="1:9" ht="20.25" customHeight="1" x14ac:dyDescent="0.25">
      <c r="A37" s="9"/>
      <c r="B37" s="10"/>
      <c r="C37" s="10"/>
      <c r="D37" s="10"/>
      <c r="E37" s="10"/>
      <c r="F37" s="10"/>
      <c r="G37" s="10"/>
      <c r="H37" s="10"/>
      <c r="I37" s="11"/>
    </row>
    <row r="38" spans="1:9" ht="20.25" customHeight="1" x14ac:dyDescent="0.25">
      <c r="A38" s="9"/>
      <c r="B38" s="10"/>
      <c r="C38" s="10"/>
      <c r="D38" s="10"/>
      <c r="E38" s="10"/>
      <c r="F38" s="10"/>
      <c r="G38" s="10"/>
      <c r="H38" s="10"/>
      <c r="I38" s="11"/>
    </row>
    <row r="39" spans="1:9" x14ac:dyDescent="0.25">
      <c r="A39" s="9"/>
      <c r="B39" s="10"/>
      <c r="C39" s="10"/>
      <c r="D39" s="10"/>
      <c r="E39" s="10"/>
      <c r="F39" s="10"/>
      <c r="G39" s="10"/>
      <c r="H39" s="10"/>
      <c r="I39" s="11"/>
    </row>
    <row r="40" spans="1:9" x14ac:dyDescent="0.25">
      <c r="A40" s="9"/>
      <c r="B40" s="10"/>
      <c r="C40" s="10"/>
      <c r="D40" s="10"/>
      <c r="E40" s="10"/>
      <c r="F40" s="10"/>
      <c r="G40" s="10"/>
      <c r="H40" s="10"/>
      <c r="I40" s="11"/>
    </row>
    <row r="41" spans="1:9" x14ac:dyDescent="0.25">
      <c r="A41" s="9"/>
      <c r="B41" s="10"/>
      <c r="C41" s="10"/>
      <c r="D41" s="10"/>
      <c r="E41" s="10"/>
      <c r="F41" s="10"/>
      <c r="G41" s="10"/>
      <c r="H41" s="10"/>
      <c r="I41" s="11"/>
    </row>
    <row r="42" spans="1:9" x14ac:dyDescent="0.25">
      <c r="A42" s="9"/>
      <c r="B42" s="10"/>
      <c r="C42" s="10"/>
      <c r="D42" s="10"/>
      <c r="E42" s="10"/>
      <c r="F42" s="10"/>
      <c r="G42" s="10"/>
      <c r="H42" s="10"/>
      <c r="I42" s="11"/>
    </row>
    <row r="43" spans="1:9" x14ac:dyDescent="0.25">
      <c r="A43" s="9"/>
      <c r="B43" s="10"/>
      <c r="C43" s="10"/>
      <c r="D43" s="10"/>
      <c r="E43" s="10"/>
      <c r="F43" s="10"/>
      <c r="G43" s="10"/>
      <c r="H43" s="10"/>
      <c r="I43" s="11"/>
    </row>
    <row r="44" spans="1:9" x14ac:dyDescent="0.25">
      <c r="A44" s="9"/>
      <c r="B44" s="10"/>
      <c r="C44" s="10"/>
      <c r="D44" s="10"/>
      <c r="E44" s="10"/>
      <c r="F44" s="10"/>
      <c r="G44" s="10"/>
      <c r="H44" s="10"/>
      <c r="I44" s="11"/>
    </row>
    <row r="45" spans="1:9" x14ac:dyDescent="0.25">
      <c r="A45" s="9"/>
      <c r="B45" s="10"/>
      <c r="C45" s="10"/>
      <c r="D45" s="10"/>
      <c r="E45" s="10"/>
      <c r="F45" s="10"/>
      <c r="G45" s="10"/>
      <c r="H45" s="10"/>
      <c r="I45" s="11"/>
    </row>
    <row r="46" spans="1:9" ht="15.75" thickBot="1" x14ac:dyDescent="0.3">
      <c r="A46" s="12"/>
      <c r="B46" s="13"/>
      <c r="C46" s="13"/>
      <c r="D46" s="13"/>
      <c r="E46" s="13"/>
      <c r="F46" s="13"/>
      <c r="G46" s="13"/>
      <c r="H46" s="13"/>
      <c r="I46" s="14"/>
    </row>
  </sheetData>
  <mergeCells count="1">
    <mergeCell ref="A36:I36"/>
  </mergeCells>
  <printOptions horizontalCentered="1" verticalCentered="1"/>
  <pageMargins left="0.70866141732283472" right="0.70866141732283472" top="0.74803149606299213" bottom="0.74803149606299213" header="0.31496062992125984" footer="0.31496062992125984"/>
  <pageSetup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0"/>
  <sheetViews>
    <sheetView showGridLines="0" showRowColHeaders="0" zoomScale="60" zoomScaleNormal="60" zoomScaleSheetLayoutView="59" workbookViewId="0">
      <pane xSplit="7" ySplit="8" topLeftCell="H17" activePane="bottomRight" state="frozen"/>
      <selection pane="topRight" activeCell="H1" sqref="H1"/>
      <selection pane="bottomLeft" activeCell="A9" sqref="A9"/>
      <selection pane="bottomRight" activeCell="J17" sqref="J17"/>
    </sheetView>
  </sheetViews>
  <sheetFormatPr baseColWidth="10" defaultColWidth="11.5703125" defaultRowHeight="15" x14ac:dyDescent="0.2"/>
  <cols>
    <col min="1" max="1" width="23.5703125" style="2" customWidth="1"/>
    <col min="2" max="2" width="20.140625" style="2" customWidth="1"/>
    <col min="3" max="3" width="15.140625" style="2" customWidth="1"/>
    <col min="4" max="6" width="10.7109375" style="2" customWidth="1"/>
    <col min="7" max="7" width="15.7109375" style="2" customWidth="1"/>
    <col min="8" max="8" width="30" style="2" customWidth="1"/>
    <col min="9" max="9" width="20.85546875" style="2" customWidth="1"/>
    <col min="10" max="10" width="21.85546875" style="38" customWidth="1"/>
    <col min="11" max="11" width="16" style="2" customWidth="1"/>
    <col min="12" max="12" width="15.42578125" style="2" customWidth="1"/>
    <col min="13" max="13" width="105" style="2" customWidth="1"/>
    <col min="14" max="14" width="30" style="2" customWidth="1"/>
    <col min="15" max="15" width="14.7109375" style="2" bestFit="1" customWidth="1"/>
    <col min="16" max="16384" width="11.5703125" style="2"/>
  </cols>
  <sheetData>
    <row r="1" spans="1:13" ht="24" customHeight="1" x14ac:dyDescent="0.2">
      <c r="A1" s="64"/>
      <c r="B1" s="64"/>
      <c r="C1" s="64"/>
      <c r="D1" s="64"/>
      <c r="E1" s="65" t="s">
        <v>0</v>
      </c>
      <c r="F1" s="65"/>
      <c r="G1" s="66"/>
      <c r="H1" s="66"/>
      <c r="I1" s="66"/>
      <c r="J1" s="66"/>
      <c r="K1" s="66"/>
      <c r="L1" s="66"/>
      <c r="M1" s="1" t="s">
        <v>1</v>
      </c>
    </row>
    <row r="2" spans="1:13" s="3" customFormat="1" ht="24.75" customHeight="1" x14ac:dyDescent="0.2">
      <c r="A2" s="64"/>
      <c r="B2" s="64"/>
      <c r="C2" s="64"/>
      <c r="D2" s="64"/>
      <c r="E2" s="66"/>
      <c r="F2" s="66"/>
      <c r="G2" s="66"/>
      <c r="H2" s="66"/>
      <c r="I2" s="66"/>
      <c r="J2" s="66"/>
      <c r="K2" s="66"/>
      <c r="L2" s="66"/>
      <c r="M2" s="1" t="s">
        <v>2</v>
      </c>
    </row>
    <row r="3" spans="1:13" s="3" customFormat="1" ht="22.5" customHeight="1" x14ac:dyDescent="0.2">
      <c r="A3" s="64"/>
      <c r="B3" s="64"/>
      <c r="C3" s="64"/>
      <c r="D3" s="64"/>
      <c r="E3" s="66"/>
      <c r="F3" s="66"/>
      <c r="G3" s="66"/>
      <c r="H3" s="66"/>
      <c r="I3" s="66"/>
      <c r="J3" s="66"/>
      <c r="K3" s="66"/>
      <c r="L3" s="66"/>
      <c r="M3" s="15" t="s">
        <v>3</v>
      </c>
    </row>
    <row r="4" spans="1:13" s="3" customFormat="1" ht="15.75" customHeight="1" x14ac:dyDescent="0.2">
      <c r="G4" s="67"/>
      <c r="H4" s="67"/>
      <c r="I4" s="67"/>
      <c r="J4" s="67"/>
      <c r="K4" s="67"/>
      <c r="L4" s="67"/>
      <c r="M4" s="67"/>
    </row>
    <row r="5" spans="1:13" s="3" customFormat="1" ht="29.45" customHeight="1" x14ac:dyDescent="0.2">
      <c r="A5" s="68" t="s">
        <v>19</v>
      </c>
      <c r="B5" s="68"/>
      <c r="C5" s="68"/>
      <c r="D5" s="68"/>
      <c r="E5" s="68"/>
      <c r="F5" s="68"/>
      <c r="G5" s="68"/>
      <c r="H5" s="68"/>
      <c r="I5" s="68"/>
      <c r="J5" s="68"/>
      <c r="K5" s="68"/>
      <c r="L5" s="68"/>
      <c r="M5" s="68"/>
    </row>
    <row r="6" spans="1:13" s="3" customFormat="1" x14ac:dyDescent="0.2">
      <c r="J6" s="37"/>
      <c r="M6" s="4"/>
    </row>
    <row r="7" spans="1:13" s="5" customFormat="1" ht="47.45" customHeight="1" x14ac:dyDescent="0.2">
      <c r="A7" s="69" t="s">
        <v>4</v>
      </c>
      <c r="B7" s="69" t="s">
        <v>20</v>
      </c>
      <c r="C7" s="69" t="s">
        <v>23</v>
      </c>
      <c r="D7" s="69"/>
      <c r="E7" s="69"/>
      <c r="F7" s="69"/>
      <c r="G7" s="70" t="s">
        <v>104</v>
      </c>
      <c r="H7" s="69" t="s">
        <v>5</v>
      </c>
      <c r="I7" s="69" t="s">
        <v>6</v>
      </c>
      <c r="J7" s="69" t="s">
        <v>7</v>
      </c>
      <c r="K7" s="70" t="s">
        <v>22</v>
      </c>
      <c r="L7" s="70" t="s">
        <v>105</v>
      </c>
      <c r="M7" s="70" t="s">
        <v>103</v>
      </c>
    </row>
    <row r="8" spans="1:13" ht="27" customHeight="1" x14ac:dyDescent="0.2">
      <c r="A8" s="69"/>
      <c r="B8" s="69"/>
      <c r="C8" s="35" t="s">
        <v>8</v>
      </c>
      <c r="D8" s="36" t="s">
        <v>9</v>
      </c>
      <c r="E8" s="35" t="s">
        <v>10</v>
      </c>
      <c r="F8" s="35" t="s">
        <v>11</v>
      </c>
      <c r="G8" s="70"/>
      <c r="H8" s="69"/>
      <c r="I8" s="69"/>
      <c r="J8" s="69"/>
      <c r="K8" s="70"/>
      <c r="L8" s="70"/>
      <c r="M8" s="70"/>
    </row>
    <row r="9" spans="1:13" s="25" customFormat="1" ht="294" customHeight="1" x14ac:dyDescent="0.2">
      <c r="A9" s="48" t="s">
        <v>12</v>
      </c>
      <c r="B9" s="45" t="s">
        <v>106</v>
      </c>
      <c r="C9" s="45" t="s">
        <v>24</v>
      </c>
      <c r="D9" s="52">
        <v>1292</v>
      </c>
      <c r="E9" s="52" t="s">
        <v>21</v>
      </c>
      <c r="F9" s="52" t="s">
        <v>21</v>
      </c>
      <c r="G9" s="53">
        <f>+D9/2160</f>
        <v>0.5981481481481481</v>
      </c>
      <c r="H9" s="45" t="s">
        <v>13</v>
      </c>
      <c r="I9" s="45" t="s">
        <v>14</v>
      </c>
      <c r="J9" s="60" t="s">
        <v>107</v>
      </c>
      <c r="K9" s="72">
        <f>1292</f>
        <v>1292</v>
      </c>
      <c r="L9" s="71">
        <v>0.66053169734151296</v>
      </c>
      <c r="M9" s="46" t="s">
        <v>191</v>
      </c>
    </row>
    <row r="10" spans="1:13" s="25" customFormat="1" ht="298.5" customHeight="1" x14ac:dyDescent="0.2">
      <c r="A10" s="49"/>
      <c r="B10" s="45"/>
      <c r="C10" s="45"/>
      <c r="D10" s="52"/>
      <c r="E10" s="52"/>
      <c r="F10" s="52"/>
      <c r="G10" s="53"/>
      <c r="H10" s="45"/>
      <c r="I10" s="45"/>
      <c r="J10" s="60"/>
      <c r="K10" s="72"/>
      <c r="L10" s="71"/>
      <c r="M10" s="46"/>
    </row>
    <row r="11" spans="1:13" s="25" customFormat="1" ht="128.25" customHeight="1" x14ac:dyDescent="0.2">
      <c r="A11" s="49"/>
      <c r="B11" s="45"/>
      <c r="C11" s="45"/>
      <c r="D11" s="52"/>
      <c r="E11" s="52"/>
      <c r="F11" s="52"/>
      <c r="G11" s="53"/>
      <c r="H11" s="30" t="s">
        <v>86</v>
      </c>
      <c r="I11" s="30" t="s">
        <v>14</v>
      </c>
      <c r="J11" s="34" t="s">
        <v>108</v>
      </c>
      <c r="K11" s="18" t="s">
        <v>24</v>
      </c>
      <c r="L11" s="18" t="s">
        <v>24</v>
      </c>
      <c r="M11" s="31" t="s">
        <v>162</v>
      </c>
    </row>
    <row r="12" spans="1:13" s="25" customFormat="1" ht="191.25" customHeight="1" x14ac:dyDescent="0.2">
      <c r="A12" s="49"/>
      <c r="B12" s="45" t="s">
        <v>109</v>
      </c>
      <c r="C12" s="52">
        <v>2413</v>
      </c>
      <c r="D12" s="52">
        <v>4120</v>
      </c>
      <c r="E12" s="52" t="s">
        <v>21</v>
      </c>
      <c r="F12" s="52" t="s">
        <v>21</v>
      </c>
      <c r="G12" s="53">
        <f>+D12/9100</f>
        <v>0.45274725274725275</v>
      </c>
      <c r="H12" s="30" t="s">
        <v>15</v>
      </c>
      <c r="I12" s="30" t="s">
        <v>14</v>
      </c>
      <c r="J12" s="30" t="s">
        <v>110</v>
      </c>
      <c r="K12" s="16" t="s">
        <v>24</v>
      </c>
      <c r="L12" s="18" t="s">
        <v>24</v>
      </c>
      <c r="M12" s="31" t="s">
        <v>163</v>
      </c>
    </row>
    <row r="13" spans="1:13" s="25" customFormat="1" ht="172.5" customHeight="1" x14ac:dyDescent="0.2">
      <c r="A13" s="49"/>
      <c r="B13" s="45"/>
      <c r="C13" s="52"/>
      <c r="D13" s="52"/>
      <c r="E13" s="52"/>
      <c r="F13" s="52"/>
      <c r="G13" s="53"/>
      <c r="H13" s="45" t="s">
        <v>16</v>
      </c>
      <c r="I13" s="45" t="s">
        <v>14</v>
      </c>
      <c r="J13" s="30" t="s">
        <v>109</v>
      </c>
      <c r="K13" s="16">
        <v>4120</v>
      </c>
      <c r="L13" s="17">
        <v>0.45274725274725275</v>
      </c>
      <c r="M13" s="46" t="s">
        <v>187</v>
      </c>
    </row>
    <row r="14" spans="1:13" s="25" customFormat="1" ht="180.75" customHeight="1" x14ac:dyDescent="0.2">
      <c r="A14" s="49"/>
      <c r="B14" s="45"/>
      <c r="C14" s="52"/>
      <c r="D14" s="52"/>
      <c r="E14" s="52"/>
      <c r="F14" s="52"/>
      <c r="G14" s="53"/>
      <c r="H14" s="45"/>
      <c r="I14" s="45"/>
      <c r="J14" s="30" t="s">
        <v>111</v>
      </c>
      <c r="K14" s="16">
        <v>1</v>
      </c>
      <c r="L14" s="18">
        <v>1</v>
      </c>
      <c r="M14" s="46"/>
    </row>
    <row r="15" spans="1:13" s="25" customFormat="1" ht="296.25" customHeight="1" x14ac:dyDescent="0.2">
      <c r="A15" s="49"/>
      <c r="B15" s="45" t="s">
        <v>112</v>
      </c>
      <c r="C15" s="45" t="s">
        <v>24</v>
      </c>
      <c r="D15" s="52">
        <v>2</v>
      </c>
      <c r="E15" s="52" t="s">
        <v>21</v>
      </c>
      <c r="F15" s="52" t="s">
        <v>21</v>
      </c>
      <c r="G15" s="53">
        <v>9.2165898617511503E-3</v>
      </c>
      <c r="H15" s="45" t="s">
        <v>25</v>
      </c>
      <c r="I15" s="45" t="s">
        <v>14</v>
      </c>
      <c r="J15" s="30" t="s">
        <v>113</v>
      </c>
      <c r="K15" s="16">
        <f>1+1</f>
        <v>2</v>
      </c>
      <c r="L15" s="17">
        <v>9.2165898617511521E-3</v>
      </c>
      <c r="M15" s="46" t="s">
        <v>164</v>
      </c>
    </row>
    <row r="16" spans="1:13" s="25" customFormat="1" ht="355.5" customHeight="1" x14ac:dyDescent="0.2">
      <c r="A16" s="50"/>
      <c r="B16" s="45"/>
      <c r="C16" s="45"/>
      <c r="D16" s="52"/>
      <c r="E16" s="52"/>
      <c r="F16" s="52"/>
      <c r="G16" s="53"/>
      <c r="H16" s="45"/>
      <c r="I16" s="45"/>
      <c r="J16" s="30" t="s">
        <v>114</v>
      </c>
      <c r="K16" s="16" t="s">
        <v>24</v>
      </c>
      <c r="L16" s="18" t="s">
        <v>24</v>
      </c>
      <c r="M16" s="46"/>
    </row>
    <row r="17" spans="1:17" s="25" customFormat="1" ht="184.5" customHeight="1" x14ac:dyDescent="0.2">
      <c r="A17" s="48" t="s">
        <v>26</v>
      </c>
      <c r="B17" s="45" t="s">
        <v>115</v>
      </c>
      <c r="C17" s="45" t="s">
        <v>24</v>
      </c>
      <c r="D17" s="52">
        <f>300+24</f>
        <v>324</v>
      </c>
      <c r="E17" s="52" t="s">
        <v>21</v>
      </c>
      <c r="F17" s="52" t="s">
        <v>21</v>
      </c>
      <c r="G17" s="53">
        <f>D17/1908</f>
        <v>0.16981132075471697</v>
      </c>
      <c r="H17" s="45" t="s">
        <v>27</v>
      </c>
      <c r="I17" s="45" t="s">
        <v>31</v>
      </c>
      <c r="J17" s="30" t="s">
        <v>95</v>
      </c>
      <c r="K17" s="16" t="s">
        <v>101</v>
      </c>
      <c r="L17" s="17">
        <v>0.2608695652173913</v>
      </c>
      <c r="M17" s="58" t="s">
        <v>188</v>
      </c>
    </row>
    <row r="18" spans="1:17" s="25" customFormat="1" ht="190.5" customHeight="1" x14ac:dyDescent="0.2">
      <c r="A18" s="49"/>
      <c r="B18" s="45"/>
      <c r="C18" s="45"/>
      <c r="D18" s="52"/>
      <c r="E18" s="52"/>
      <c r="F18" s="52"/>
      <c r="G18" s="53"/>
      <c r="H18" s="45"/>
      <c r="I18" s="45"/>
      <c r="J18" s="30" t="s">
        <v>96</v>
      </c>
      <c r="K18" s="16">
        <v>1290</v>
      </c>
      <c r="L18" s="19">
        <f>1290/2900</f>
        <v>0.44482758620689655</v>
      </c>
      <c r="M18" s="58"/>
    </row>
    <row r="19" spans="1:17" s="25" customFormat="1" ht="361.5" customHeight="1" x14ac:dyDescent="0.2">
      <c r="A19" s="49"/>
      <c r="B19" s="45"/>
      <c r="C19" s="45"/>
      <c r="D19" s="52"/>
      <c r="E19" s="52"/>
      <c r="F19" s="52"/>
      <c r="G19" s="53"/>
      <c r="H19" s="30" t="s">
        <v>28</v>
      </c>
      <c r="I19" s="30" t="s">
        <v>31</v>
      </c>
      <c r="J19" s="30" t="s">
        <v>97</v>
      </c>
      <c r="K19" s="16" t="s">
        <v>24</v>
      </c>
      <c r="L19" s="18" t="s">
        <v>24</v>
      </c>
      <c r="M19" s="31" t="s">
        <v>165</v>
      </c>
    </row>
    <row r="20" spans="1:17" s="25" customFormat="1" ht="278.25" customHeight="1" x14ac:dyDescent="0.2">
      <c r="A20" s="49"/>
      <c r="B20" s="45"/>
      <c r="C20" s="45"/>
      <c r="D20" s="52"/>
      <c r="E20" s="52"/>
      <c r="F20" s="52"/>
      <c r="G20" s="53"/>
      <c r="H20" s="30" t="s">
        <v>29</v>
      </c>
      <c r="I20" s="30" t="s">
        <v>31</v>
      </c>
      <c r="J20" s="30" t="s">
        <v>116</v>
      </c>
      <c r="K20" s="16" t="s">
        <v>24</v>
      </c>
      <c r="L20" s="18" t="s">
        <v>24</v>
      </c>
      <c r="M20" s="31" t="s">
        <v>90</v>
      </c>
      <c r="Q20" s="26"/>
    </row>
    <row r="21" spans="1:17" s="25" customFormat="1" ht="184.5" customHeight="1" x14ac:dyDescent="0.2">
      <c r="A21" s="49"/>
      <c r="B21" s="45"/>
      <c r="C21" s="45"/>
      <c r="D21" s="52"/>
      <c r="E21" s="52"/>
      <c r="F21" s="52"/>
      <c r="G21" s="53"/>
      <c r="H21" s="45" t="s">
        <v>30</v>
      </c>
      <c r="I21" s="45" t="s">
        <v>31</v>
      </c>
      <c r="J21" s="30" t="s">
        <v>117</v>
      </c>
      <c r="K21" s="16" t="s">
        <v>24</v>
      </c>
      <c r="L21" s="18" t="s">
        <v>24</v>
      </c>
      <c r="M21" s="58" t="s">
        <v>166</v>
      </c>
      <c r="Q21" s="26"/>
    </row>
    <row r="22" spans="1:17" s="25" customFormat="1" ht="176.25" customHeight="1" x14ac:dyDescent="0.2">
      <c r="A22" s="49"/>
      <c r="B22" s="45"/>
      <c r="C22" s="45"/>
      <c r="D22" s="52"/>
      <c r="E22" s="52"/>
      <c r="F22" s="52"/>
      <c r="G22" s="53"/>
      <c r="H22" s="45"/>
      <c r="I22" s="45"/>
      <c r="J22" s="30" t="s">
        <v>118</v>
      </c>
      <c r="K22" s="16" t="s">
        <v>24</v>
      </c>
      <c r="L22" s="18" t="s">
        <v>24</v>
      </c>
      <c r="M22" s="58"/>
      <c r="Q22" s="26"/>
    </row>
    <row r="23" spans="1:17" s="25" customFormat="1" ht="215.25" customHeight="1" x14ac:dyDescent="0.2">
      <c r="A23" s="49"/>
      <c r="B23" s="30" t="s">
        <v>119</v>
      </c>
      <c r="C23" s="30" t="s">
        <v>24</v>
      </c>
      <c r="D23" s="33" t="s">
        <v>24</v>
      </c>
      <c r="E23" s="33" t="s">
        <v>21</v>
      </c>
      <c r="F23" s="33" t="s">
        <v>21</v>
      </c>
      <c r="G23" s="32" t="s">
        <v>24</v>
      </c>
      <c r="H23" s="30" t="s">
        <v>32</v>
      </c>
      <c r="I23" s="30" t="s">
        <v>31</v>
      </c>
      <c r="J23" s="30" t="s">
        <v>119</v>
      </c>
      <c r="K23" s="16" t="s">
        <v>24</v>
      </c>
      <c r="L23" s="18" t="s">
        <v>24</v>
      </c>
      <c r="M23" s="31" t="s">
        <v>91</v>
      </c>
      <c r="Q23" s="26"/>
    </row>
    <row r="24" spans="1:17" s="25" customFormat="1" ht="409.5" customHeight="1" x14ac:dyDescent="0.2">
      <c r="A24" s="50"/>
      <c r="B24" s="30" t="s">
        <v>120</v>
      </c>
      <c r="C24" s="30">
        <v>104</v>
      </c>
      <c r="D24" s="33">
        <f>+C24+132</f>
        <v>236</v>
      </c>
      <c r="E24" s="33" t="s">
        <v>21</v>
      </c>
      <c r="F24" s="33" t="s">
        <v>21</v>
      </c>
      <c r="G24" s="17">
        <f>D24/470</f>
        <v>0.50212765957446803</v>
      </c>
      <c r="H24" s="30" t="s">
        <v>33</v>
      </c>
      <c r="I24" s="30" t="s">
        <v>31</v>
      </c>
      <c r="J24" s="30" t="s">
        <v>120</v>
      </c>
      <c r="K24" s="16">
        <v>236</v>
      </c>
      <c r="L24" s="17">
        <f>+K24/470</f>
        <v>0.50212765957446803</v>
      </c>
      <c r="M24" s="31" t="s">
        <v>190</v>
      </c>
      <c r="Q24" s="26"/>
    </row>
    <row r="25" spans="1:17" s="25" customFormat="1" ht="237.75" customHeight="1" x14ac:dyDescent="0.2">
      <c r="A25" s="48" t="s">
        <v>34</v>
      </c>
      <c r="B25" s="45" t="s">
        <v>121</v>
      </c>
      <c r="C25" s="52">
        <f>6598+1219</f>
        <v>7817</v>
      </c>
      <c r="D25" s="52">
        <f>C25+2685+775102+1820+509699+215268</f>
        <v>1512391</v>
      </c>
      <c r="E25" s="52" t="s">
        <v>21</v>
      </c>
      <c r="F25" s="52" t="s">
        <v>21</v>
      </c>
      <c r="G25" s="53">
        <f>+(D25)/3874830</f>
        <v>0.3903115749594176</v>
      </c>
      <c r="H25" s="30" t="s">
        <v>35</v>
      </c>
      <c r="I25" s="30" t="s">
        <v>38</v>
      </c>
      <c r="J25" s="30" t="s">
        <v>21</v>
      </c>
      <c r="K25" s="16" t="s">
        <v>24</v>
      </c>
      <c r="L25" s="18" t="s">
        <v>24</v>
      </c>
      <c r="M25" s="31" t="s">
        <v>167</v>
      </c>
      <c r="Q25" s="26"/>
    </row>
    <row r="26" spans="1:17" s="25" customFormat="1" ht="153.75" customHeight="1" x14ac:dyDescent="0.2">
      <c r="A26" s="49"/>
      <c r="B26" s="45"/>
      <c r="C26" s="45"/>
      <c r="D26" s="52"/>
      <c r="E26" s="52"/>
      <c r="F26" s="52"/>
      <c r="G26" s="53"/>
      <c r="H26" s="48" t="s">
        <v>36</v>
      </c>
      <c r="I26" s="48" t="s">
        <v>38</v>
      </c>
      <c r="J26" s="30" t="s">
        <v>122</v>
      </c>
      <c r="K26" s="16">
        <v>9283</v>
      </c>
      <c r="L26" s="18">
        <f>+K26/33000</f>
        <v>0.28130303030303028</v>
      </c>
      <c r="M26" s="31" t="s">
        <v>168</v>
      </c>
    </row>
    <row r="27" spans="1:17" s="25" customFormat="1" ht="153.75" customHeight="1" x14ac:dyDescent="0.2">
      <c r="A27" s="49"/>
      <c r="B27" s="45"/>
      <c r="C27" s="45"/>
      <c r="D27" s="52"/>
      <c r="E27" s="52"/>
      <c r="F27" s="52"/>
      <c r="G27" s="53"/>
      <c r="H27" s="50"/>
      <c r="I27" s="50"/>
      <c r="J27" s="40" t="s">
        <v>193</v>
      </c>
      <c r="K27" s="18">
        <v>1</v>
      </c>
      <c r="L27" s="18">
        <v>1</v>
      </c>
      <c r="M27" s="39" t="s">
        <v>192</v>
      </c>
    </row>
    <row r="28" spans="1:17" s="25" customFormat="1" ht="252" customHeight="1" x14ac:dyDescent="0.2">
      <c r="A28" s="49"/>
      <c r="B28" s="45"/>
      <c r="C28" s="45"/>
      <c r="D28" s="52"/>
      <c r="E28" s="52"/>
      <c r="F28" s="52"/>
      <c r="G28" s="53"/>
      <c r="H28" s="30" t="s">
        <v>37</v>
      </c>
      <c r="I28" s="30" t="s">
        <v>38</v>
      </c>
      <c r="J28" s="30" t="s">
        <v>123</v>
      </c>
      <c r="K28" s="16">
        <f>215268+509699</f>
        <v>724967</v>
      </c>
      <c r="L28" s="18">
        <f>+K28/1623480</f>
        <v>0.44655123561731591</v>
      </c>
      <c r="M28" s="31" t="s">
        <v>169</v>
      </c>
    </row>
    <row r="29" spans="1:17" s="25" customFormat="1" ht="305.25" customHeight="1" x14ac:dyDescent="0.2">
      <c r="A29" s="49"/>
      <c r="B29" s="45" t="s">
        <v>124</v>
      </c>
      <c r="C29" s="52">
        <f>38730+600</f>
        <v>39330</v>
      </c>
      <c r="D29" s="52">
        <f>C29+120243+3010+200+43</f>
        <v>162826</v>
      </c>
      <c r="E29" s="52" t="s">
        <v>21</v>
      </c>
      <c r="F29" s="52" t="s">
        <v>21</v>
      </c>
      <c r="G29" s="53">
        <f>+(D29)/351247</f>
        <v>0.46356552511480525</v>
      </c>
      <c r="H29" s="30" t="s">
        <v>39</v>
      </c>
      <c r="I29" s="30" t="s">
        <v>38</v>
      </c>
      <c r="J29" s="30" t="s">
        <v>125</v>
      </c>
      <c r="K29" s="16">
        <f>38730+600+120243+3010+200</f>
        <v>162783</v>
      </c>
      <c r="L29" s="18">
        <f>+K29/320000</f>
        <v>0.50869687500000005</v>
      </c>
      <c r="M29" s="31" t="s">
        <v>170</v>
      </c>
      <c r="N29" s="25">
        <f>162783-39330</f>
        <v>123453</v>
      </c>
    </row>
    <row r="30" spans="1:17" s="25" customFormat="1" ht="310.5" customHeight="1" x14ac:dyDescent="0.2">
      <c r="A30" s="50"/>
      <c r="B30" s="45"/>
      <c r="C30" s="45"/>
      <c r="D30" s="52"/>
      <c r="E30" s="52"/>
      <c r="F30" s="52"/>
      <c r="G30" s="53"/>
      <c r="H30" s="30" t="s">
        <v>40</v>
      </c>
      <c r="I30" s="30" t="s">
        <v>38</v>
      </c>
      <c r="J30" s="30" t="s">
        <v>126</v>
      </c>
      <c r="K30" s="16">
        <v>43</v>
      </c>
      <c r="L30" s="19">
        <f>+K30/31247</f>
        <v>1.3761321086824335E-3</v>
      </c>
      <c r="M30" s="31" t="s">
        <v>171</v>
      </c>
      <c r="N30" s="20"/>
    </row>
    <row r="31" spans="1:17" s="25" customFormat="1" ht="142.5" customHeight="1" x14ac:dyDescent="0.2">
      <c r="A31" s="48" t="s">
        <v>41</v>
      </c>
      <c r="B31" s="45" t="s">
        <v>127</v>
      </c>
      <c r="C31" s="45" t="s">
        <v>24</v>
      </c>
      <c r="D31" s="59">
        <v>9.2799999999999994E-2</v>
      </c>
      <c r="E31" s="52" t="s">
        <v>21</v>
      </c>
      <c r="F31" s="52" t="s">
        <v>21</v>
      </c>
      <c r="G31" s="53" t="s">
        <v>24</v>
      </c>
      <c r="H31" s="45" t="s">
        <v>42</v>
      </c>
      <c r="I31" s="45" t="s">
        <v>31</v>
      </c>
      <c r="J31" s="30" t="s">
        <v>127</v>
      </c>
      <c r="K31" s="19">
        <v>9.2799999999999994E-2</v>
      </c>
      <c r="L31" s="19">
        <f>9.28%/100%</f>
        <v>9.2799999999999994E-2</v>
      </c>
      <c r="M31" s="46" t="s">
        <v>186</v>
      </c>
    </row>
    <row r="32" spans="1:17" s="25" customFormat="1" ht="256.5" customHeight="1" x14ac:dyDescent="0.2">
      <c r="A32" s="49"/>
      <c r="B32" s="45"/>
      <c r="C32" s="45"/>
      <c r="D32" s="59"/>
      <c r="E32" s="52"/>
      <c r="F32" s="52"/>
      <c r="G32" s="53"/>
      <c r="H32" s="45"/>
      <c r="I32" s="45"/>
      <c r="J32" s="30" t="s">
        <v>128</v>
      </c>
      <c r="K32" s="16">
        <v>24</v>
      </c>
      <c r="L32" s="18">
        <v>0.24</v>
      </c>
      <c r="M32" s="46"/>
    </row>
    <row r="33" spans="1:13" s="25" customFormat="1" ht="71.25" customHeight="1" x14ac:dyDescent="0.2">
      <c r="A33" s="49"/>
      <c r="B33" s="60" t="s">
        <v>129</v>
      </c>
      <c r="C33" s="45" t="s">
        <v>24</v>
      </c>
      <c r="D33" s="52">
        <v>1</v>
      </c>
      <c r="E33" s="52" t="s">
        <v>21</v>
      </c>
      <c r="F33" s="52" t="s">
        <v>21</v>
      </c>
      <c r="G33" s="53">
        <f>+K33/2</f>
        <v>0.5</v>
      </c>
      <c r="H33" s="45" t="s">
        <v>43</v>
      </c>
      <c r="I33" s="45" t="s">
        <v>31</v>
      </c>
      <c r="J33" s="30" t="s">
        <v>130</v>
      </c>
      <c r="K33" s="16">
        <v>1</v>
      </c>
      <c r="L33" s="18">
        <v>0.5</v>
      </c>
      <c r="M33" s="46" t="s">
        <v>172</v>
      </c>
    </row>
    <row r="34" spans="1:13" s="25" customFormat="1" ht="85.5" customHeight="1" x14ac:dyDescent="0.2">
      <c r="A34" s="49"/>
      <c r="B34" s="60"/>
      <c r="C34" s="45"/>
      <c r="D34" s="52"/>
      <c r="E34" s="52"/>
      <c r="F34" s="52"/>
      <c r="G34" s="53"/>
      <c r="H34" s="45"/>
      <c r="I34" s="45"/>
      <c r="J34" s="30" t="s">
        <v>131</v>
      </c>
      <c r="K34" s="16" t="s">
        <v>24</v>
      </c>
      <c r="L34" s="18" t="s">
        <v>24</v>
      </c>
      <c r="M34" s="46"/>
    </row>
    <row r="35" spans="1:13" s="25" customFormat="1" ht="67.5" customHeight="1" x14ac:dyDescent="0.2">
      <c r="A35" s="49"/>
      <c r="B35" s="45"/>
      <c r="C35" s="45"/>
      <c r="D35" s="52"/>
      <c r="E35" s="52"/>
      <c r="F35" s="52"/>
      <c r="G35" s="53"/>
      <c r="H35" s="45"/>
      <c r="I35" s="45"/>
      <c r="J35" s="30" t="s">
        <v>128</v>
      </c>
      <c r="K35" s="16" t="s">
        <v>24</v>
      </c>
      <c r="L35" s="18" t="s">
        <v>24</v>
      </c>
      <c r="M35" s="46"/>
    </row>
    <row r="36" spans="1:13" s="25" customFormat="1" ht="171" x14ac:dyDescent="0.2">
      <c r="A36" s="49"/>
      <c r="B36" s="60" t="s">
        <v>132</v>
      </c>
      <c r="C36" s="45" t="s">
        <v>24</v>
      </c>
      <c r="D36" s="52" t="s">
        <v>24</v>
      </c>
      <c r="E36" s="52" t="s">
        <v>21</v>
      </c>
      <c r="F36" s="52" t="s">
        <v>21</v>
      </c>
      <c r="G36" s="53" t="s">
        <v>24</v>
      </c>
      <c r="H36" s="30" t="s">
        <v>44</v>
      </c>
      <c r="I36" s="21" t="s">
        <v>85</v>
      </c>
      <c r="J36" s="30" t="s">
        <v>114</v>
      </c>
      <c r="K36" s="16" t="s">
        <v>24</v>
      </c>
      <c r="L36" s="18" t="s">
        <v>24</v>
      </c>
      <c r="M36" s="31" t="s">
        <v>173</v>
      </c>
    </row>
    <row r="37" spans="1:13" s="25" customFormat="1" ht="73.5" customHeight="1" x14ac:dyDescent="0.2">
      <c r="A37" s="50"/>
      <c r="B37" s="45"/>
      <c r="C37" s="45"/>
      <c r="D37" s="52"/>
      <c r="E37" s="52"/>
      <c r="F37" s="52"/>
      <c r="G37" s="53"/>
      <c r="H37" s="30" t="s">
        <v>45</v>
      </c>
      <c r="I37" s="21" t="s">
        <v>85</v>
      </c>
      <c r="J37" s="30" t="s">
        <v>133</v>
      </c>
      <c r="K37" s="16">
        <v>0</v>
      </c>
      <c r="L37" s="18">
        <v>0</v>
      </c>
      <c r="M37" s="31" t="s">
        <v>46</v>
      </c>
    </row>
    <row r="38" spans="1:13" s="25" customFormat="1" ht="199.5" x14ac:dyDescent="0.2">
      <c r="A38" s="45" t="s">
        <v>47</v>
      </c>
      <c r="B38" s="45" t="s">
        <v>48</v>
      </c>
      <c r="C38" s="45" t="s">
        <v>24</v>
      </c>
      <c r="D38" s="52" t="s">
        <v>24</v>
      </c>
      <c r="E38" s="52" t="s">
        <v>21</v>
      </c>
      <c r="F38" s="52" t="s">
        <v>21</v>
      </c>
      <c r="G38" s="53" t="s">
        <v>24</v>
      </c>
      <c r="H38" s="30" t="s">
        <v>49</v>
      </c>
      <c r="I38" s="30" t="s">
        <v>51</v>
      </c>
      <c r="J38" s="27" t="s">
        <v>134</v>
      </c>
      <c r="K38" s="16" t="s">
        <v>24</v>
      </c>
      <c r="L38" s="18" t="s">
        <v>24</v>
      </c>
      <c r="M38" s="31" t="s">
        <v>174</v>
      </c>
    </row>
    <row r="39" spans="1:13" s="25" customFormat="1" ht="222.75" customHeight="1" x14ac:dyDescent="0.2">
      <c r="A39" s="45"/>
      <c r="B39" s="45"/>
      <c r="C39" s="45"/>
      <c r="D39" s="52"/>
      <c r="E39" s="52"/>
      <c r="F39" s="52"/>
      <c r="G39" s="53"/>
      <c r="H39" s="30" t="s">
        <v>50</v>
      </c>
      <c r="I39" s="30" t="s">
        <v>51</v>
      </c>
      <c r="J39" s="27" t="s">
        <v>135</v>
      </c>
      <c r="K39" s="28" t="s">
        <v>24</v>
      </c>
      <c r="L39" s="18" t="s">
        <v>24</v>
      </c>
      <c r="M39" s="31" t="s">
        <v>92</v>
      </c>
    </row>
    <row r="40" spans="1:13" s="25" customFormat="1" ht="115.5" customHeight="1" x14ac:dyDescent="0.2">
      <c r="A40" s="45" t="s">
        <v>52</v>
      </c>
      <c r="B40" s="45" t="s">
        <v>136</v>
      </c>
      <c r="C40" s="45" t="s">
        <v>24</v>
      </c>
      <c r="D40" s="52" t="s">
        <v>24</v>
      </c>
      <c r="E40" s="52" t="s">
        <v>21</v>
      </c>
      <c r="F40" s="52" t="s">
        <v>21</v>
      </c>
      <c r="G40" s="53" t="s">
        <v>24</v>
      </c>
      <c r="H40" s="30" t="s">
        <v>53</v>
      </c>
      <c r="I40" s="30" t="s">
        <v>57</v>
      </c>
      <c r="J40" s="30" t="s">
        <v>137</v>
      </c>
      <c r="K40" s="16" t="s">
        <v>24</v>
      </c>
      <c r="L40" s="18" t="s">
        <v>24</v>
      </c>
      <c r="M40" s="31" t="s">
        <v>175</v>
      </c>
    </row>
    <row r="41" spans="1:13" s="25" customFormat="1" ht="136.5" customHeight="1" x14ac:dyDescent="0.2">
      <c r="A41" s="45"/>
      <c r="B41" s="45"/>
      <c r="C41" s="45"/>
      <c r="D41" s="52"/>
      <c r="E41" s="52"/>
      <c r="F41" s="52"/>
      <c r="G41" s="53"/>
      <c r="H41" s="30" t="s">
        <v>54</v>
      </c>
      <c r="I41" s="30" t="s">
        <v>57</v>
      </c>
      <c r="J41" s="30" t="s">
        <v>138</v>
      </c>
      <c r="K41" s="16" t="s">
        <v>24</v>
      </c>
      <c r="L41" s="18" t="s">
        <v>24</v>
      </c>
      <c r="M41" s="31" t="s">
        <v>176</v>
      </c>
    </row>
    <row r="42" spans="1:13" s="25" customFormat="1" ht="110.25" customHeight="1" x14ac:dyDescent="0.2">
      <c r="A42" s="45"/>
      <c r="B42" s="45"/>
      <c r="C42" s="45"/>
      <c r="D42" s="52"/>
      <c r="E42" s="52"/>
      <c r="F42" s="52"/>
      <c r="G42" s="53"/>
      <c r="H42" s="30" t="s">
        <v>55</v>
      </c>
      <c r="I42" s="30" t="s">
        <v>57</v>
      </c>
      <c r="J42" s="30" t="s">
        <v>139</v>
      </c>
      <c r="K42" s="16" t="s">
        <v>24</v>
      </c>
      <c r="L42" s="18" t="s">
        <v>24</v>
      </c>
      <c r="M42" s="31" t="s">
        <v>93</v>
      </c>
    </row>
    <row r="43" spans="1:13" s="25" customFormat="1" ht="48.75" customHeight="1" x14ac:dyDescent="0.2">
      <c r="A43" s="45"/>
      <c r="B43" s="45"/>
      <c r="C43" s="45"/>
      <c r="D43" s="52"/>
      <c r="E43" s="52"/>
      <c r="F43" s="52"/>
      <c r="G43" s="53"/>
      <c r="H43" s="45" t="s">
        <v>56</v>
      </c>
      <c r="I43" s="45" t="s">
        <v>57</v>
      </c>
      <c r="J43" s="30" t="s">
        <v>140</v>
      </c>
      <c r="K43" s="16">
        <v>78</v>
      </c>
      <c r="L43" s="18">
        <v>0.39</v>
      </c>
      <c r="M43" s="46" t="s">
        <v>94</v>
      </c>
    </row>
    <row r="44" spans="1:13" s="25" customFormat="1" ht="105.75" customHeight="1" x14ac:dyDescent="0.2">
      <c r="A44" s="45"/>
      <c r="B44" s="45"/>
      <c r="C44" s="45"/>
      <c r="D44" s="52"/>
      <c r="E44" s="52"/>
      <c r="F44" s="52"/>
      <c r="G44" s="53"/>
      <c r="H44" s="45"/>
      <c r="I44" s="45"/>
      <c r="J44" s="30" t="s">
        <v>141</v>
      </c>
      <c r="K44" s="16">
        <v>3</v>
      </c>
      <c r="L44" s="18">
        <v>0.1</v>
      </c>
      <c r="M44" s="46"/>
    </row>
    <row r="45" spans="1:13" s="25" customFormat="1" ht="162" customHeight="1" x14ac:dyDescent="0.2">
      <c r="A45" s="48" t="s">
        <v>58</v>
      </c>
      <c r="B45" s="48" t="s">
        <v>142</v>
      </c>
      <c r="C45" s="61">
        <v>0.57599999999999996</v>
      </c>
      <c r="D45" s="53">
        <v>0.67</v>
      </c>
      <c r="E45" s="48" t="s">
        <v>21</v>
      </c>
      <c r="F45" s="48" t="s">
        <v>21</v>
      </c>
      <c r="G45" s="57">
        <f>+D45/96%</f>
        <v>0.69791666666666674</v>
      </c>
      <c r="H45" s="45" t="s">
        <v>59</v>
      </c>
      <c r="I45" s="45" t="s">
        <v>60</v>
      </c>
      <c r="J45" s="30" t="s">
        <v>143</v>
      </c>
      <c r="K45" s="18">
        <v>0.75</v>
      </c>
      <c r="L45" s="18">
        <f>75%/80%</f>
        <v>0.9375</v>
      </c>
      <c r="M45" s="46" t="s">
        <v>177</v>
      </c>
    </row>
    <row r="46" spans="1:13" s="25" customFormat="1" ht="114" customHeight="1" x14ac:dyDescent="0.2">
      <c r="A46" s="49"/>
      <c r="B46" s="49"/>
      <c r="C46" s="62"/>
      <c r="D46" s="53"/>
      <c r="E46" s="49"/>
      <c r="F46" s="49"/>
      <c r="G46" s="57"/>
      <c r="H46" s="45"/>
      <c r="I46" s="45"/>
      <c r="J46" s="30" t="s">
        <v>144</v>
      </c>
      <c r="K46" s="22">
        <v>0.97</v>
      </c>
      <c r="L46" s="18">
        <v>1</v>
      </c>
      <c r="M46" s="46"/>
    </row>
    <row r="47" spans="1:13" s="25" customFormat="1" ht="121.5" customHeight="1" x14ac:dyDescent="0.2">
      <c r="A47" s="49"/>
      <c r="B47" s="49"/>
      <c r="C47" s="62"/>
      <c r="D47" s="53"/>
      <c r="E47" s="49"/>
      <c r="F47" s="49"/>
      <c r="G47" s="57"/>
      <c r="H47" s="45"/>
      <c r="I47" s="45"/>
      <c r="J47" s="30" t="s">
        <v>145</v>
      </c>
      <c r="K47" s="22">
        <v>1</v>
      </c>
      <c r="L47" s="18">
        <v>1</v>
      </c>
      <c r="M47" s="46"/>
    </row>
    <row r="48" spans="1:13" s="25" customFormat="1" ht="109.5" customHeight="1" x14ac:dyDescent="0.2">
      <c r="A48" s="49"/>
      <c r="B48" s="49"/>
      <c r="C48" s="62"/>
      <c r="D48" s="53"/>
      <c r="E48" s="49"/>
      <c r="F48" s="49"/>
      <c r="G48" s="57"/>
      <c r="H48" s="45" t="s">
        <v>61</v>
      </c>
      <c r="I48" s="45" t="s">
        <v>62</v>
      </c>
      <c r="J48" s="30" t="s">
        <v>146</v>
      </c>
      <c r="K48" s="18">
        <v>0.3</v>
      </c>
      <c r="L48" s="18">
        <v>0.3</v>
      </c>
      <c r="M48" s="46" t="s">
        <v>178</v>
      </c>
    </row>
    <row r="49" spans="1:13" s="25" customFormat="1" ht="143.25" customHeight="1" x14ac:dyDescent="0.2">
      <c r="A49" s="49"/>
      <c r="B49" s="49"/>
      <c r="C49" s="62"/>
      <c r="D49" s="53"/>
      <c r="E49" s="49"/>
      <c r="F49" s="49"/>
      <c r="G49" s="57"/>
      <c r="H49" s="45"/>
      <c r="I49" s="45"/>
      <c r="J49" s="30" t="s">
        <v>147</v>
      </c>
      <c r="K49" s="22">
        <v>1</v>
      </c>
      <c r="L49" s="18">
        <v>1</v>
      </c>
      <c r="M49" s="46"/>
    </row>
    <row r="50" spans="1:13" s="25" customFormat="1" ht="95.25" customHeight="1" x14ac:dyDescent="0.2">
      <c r="A50" s="49"/>
      <c r="B50" s="49"/>
      <c r="C50" s="62"/>
      <c r="D50" s="53"/>
      <c r="E50" s="49"/>
      <c r="F50" s="49"/>
      <c r="G50" s="57"/>
      <c r="H50" s="45"/>
      <c r="I50" s="45"/>
      <c r="J50" s="30" t="s">
        <v>148</v>
      </c>
      <c r="K50" s="22">
        <v>0.89</v>
      </c>
      <c r="L50" s="18">
        <v>1</v>
      </c>
      <c r="M50" s="46"/>
    </row>
    <row r="51" spans="1:13" s="25" customFormat="1" ht="131.25" customHeight="1" x14ac:dyDescent="0.2">
      <c r="A51" s="49"/>
      <c r="B51" s="49"/>
      <c r="C51" s="62"/>
      <c r="D51" s="53"/>
      <c r="E51" s="49"/>
      <c r="F51" s="49"/>
      <c r="G51" s="57"/>
      <c r="H51" s="45"/>
      <c r="I51" s="45"/>
      <c r="J51" s="30" t="s">
        <v>149</v>
      </c>
      <c r="K51" s="23">
        <f>775102+1820</f>
        <v>776922</v>
      </c>
      <c r="L51" s="18">
        <f>+K51/2214250</f>
        <v>0.35087365925256858</v>
      </c>
      <c r="M51" s="46"/>
    </row>
    <row r="52" spans="1:13" s="25" customFormat="1" ht="111.75" customHeight="1" x14ac:dyDescent="0.2">
      <c r="A52" s="49"/>
      <c r="B52" s="49"/>
      <c r="C52" s="62"/>
      <c r="D52" s="53"/>
      <c r="E52" s="49"/>
      <c r="F52" s="49"/>
      <c r="G52" s="57"/>
      <c r="H52" s="45" t="s">
        <v>63</v>
      </c>
      <c r="I52" s="45" t="s">
        <v>60</v>
      </c>
      <c r="J52" s="30" t="s">
        <v>150</v>
      </c>
      <c r="K52" s="29">
        <v>0.8</v>
      </c>
      <c r="L52" s="18">
        <f>0.8/0.8</f>
        <v>1</v>
      </c>
      <c r="M52" s="46" t="s">
        <v>98</v>
      </c>
    </row>
    <row r="53" spans="1:13" s="25" customFormat="1" ht="106.5" customHeight="1" x14ac:dyDescent="0.2">
      <c r="A53" s="49"/>
      <c r="B53" s="49"/>
      <c r="C53" s="62"/>
      <c r="D53" s="53"/>
      <c r="E53" s="49"/>
      <c r="F53" s="49"/>
      <c r="G53" s="57"/>
      <c r="H53" s="45"/>
      <c r="I53" s="45"/>
      <c r="J53" s="30" t="s">
        <v>151</v>
      </c>
      <c r="K53" s="22">
        <v>0.95</v>
      </c>
      <c r="L53" s="18">
        <v>1</v>
      </c>
      <c r="M53" s="46"/>
    </row>
    <row r="54" spans="1:13" s="25" customFormat="1" ht="137.25" customHeight="1" x14ac:dyDescent="0.2">
      <c r="A54" s="49"/>
      <c r="B54" s="49"/>
      <c r="C54" s="62"/>
      <c r="D54" s="53"/>
      <c r="E54" s="49"/>
      <c r="F54" s="49"/>
      <c r="G54" s="57"/>
      <c r="H54" s="45" t="s">
        <v>64</v>
      </c>
      <c r="I54" s="45" t="s">
        <v>65</v>
      </c>
      <c r="J54" s="30" t="s">
        <v>152</v>
      </c>
      <c r="K54" s="18">
        <v>1</v>
      </c>
      <c r="L54" s="18">
        <v>1</v>
      </c>
      <c r="M54" s="46" t="s">
        <v>179</v>
      </c>
    </row>
    <row r="55" spans="1:13" s="25" customFormat="1" ht="139.5" customHeight="1" x14ac:dyDescent="0.2">
      <c r="A55" s="49"/>
      <c r="B55" s="49"/>
      <c r="C55" s="62"/>
      <c r="D55" s="53"/>
      <c r="E55" s="49"/>
      <c r="F55" s="49"/>
      <c r="G55" s="57"/>
      <c r="H55" s="45"/>
      <c r="I55" s="45"/>
      <c r="J55" s="30" t="s">
        <v>153</v>
      </c>
      <c r="K55" s="22">
        <v>0.99</v>
      </c>
      <c r="L55" s="18">
        <f>+K55/100%</f>
        <v>0.99</v>
      </c>
      <c r="M55" s="46"/>
    </row>
    <row r="56" spans="1:13" s="25" customFormat="1" ht="184.5" customHeight="1" x14ac:dyDescent="0.2">
      <c r="A56" s="49"/>
      <c r="B56" s="49"/>
      <c r="C56" s="62"/>
      <c r="D56" s="54">
        <v>0.72</v>
      </c>
      <c r="E56" s="49"/>
      <c r="F56" s="49"/>
      <c r="G56" s="53"/>
      <c r="H56" s="45"/>
      <c r="I56" s="45"/>
      <c r="J56" s="30" t="s">
        <v>154</v>
      </c>
      <c r="K56" s="22">
        <v>0.7</v>
      </c>
      <c r="L56" s="18">
        <f>+K56/80%</f>
        <v>0.87499999999999989</v>
      </c>
      <c r="M56" s="46"/>
    </row>
    <row r="57" spans="1:13" s="25" customFormat="1" ht="189.75" customHeight="1" x14ac:dyDescent="0.2">
      <c r="A57" s="49"/>
      <c r="B57" s="49"/>
      <c r="C57" s="62"/>
      <c r="D57" s="55"/>
      <c r="E57" s="49"/>
      <c r="F57" s="49"/>
      <c r="G57" s="53"/>
      <c r="H57" s="45"/>
      <c r="I57" s="45"/>
      <c r="J57" s="30" t="s">
        <v>155</v>
      </c>
      <c r="K57" s="22">
        <v>1</v>
      </c>
      <c r="L57" s="18">
        <v>1</v>
      </c>
      <c r="M57" s="46"/>
    </row>
    <row r="58" spans="1:13" s="25" customFormat="1" ht="84" customHeight="1" x14ac:dyDescent="0.2">
      <c r="A58" s="49"/>
      <c r="B58" s="49"/>
      <c r="C58" s="62"/>
      <c r="D58" s="55"/>
      <c r="E58" s="49"/>
      <c r="F58" s="49"/>
      <c r="G58" s="53"/>
      <c r="H58" s="45"/>
      <c r="I58" s="45"/>
      <c r="J58" s="30" t="s">
        <v>156</v>
      </c>
      <c r="K58" s="22">
        <v>0.88</v>
      </c>
      <c r="L58" s="18">
        <v>0.88888888888888884</v>
      </c>
      <c r="M58" s="46"/>
    </row>
    <row r="59" spans="1:13" s="25" customFormat="1" ht="86.25" customHeight="1" x14ac:dyDescent="0.2">
      <c r="A59" s="49"/>
      <c r="B59" s="49"/>
      <c r="C59" s="62"/>
      <c r="D59" s="55"/>
      <c r="E59" s="49"/>
      <c r="F59" s="49"/>
      <c r="G59" s="53"/>
      <c r="H59" s="45" t="s">
        <v>70</v>
      </c>
      <c r="I59" s="45" t="s">
        <v>66</v>
      </c>
      <c r="J59" s="30" t="s">
        <v>67</v>
      </c>
      <c r="K59" s="22" t="s">
        <v>24</v>
      </c>
      <c r="L59" s="22" t="s">
        <v>24</v>
      </c>
      <c r="M59" s="46" t="s">
        <v>180</v>
      </c>
    </row>
    <row r="60" spans="1:13" s="25" customFormat="1" ht="93.75" customHeight="1" x14ac:dyDescent="0.2">
      <c r="A60" s="49"/>
      <c r="B60" s="49"/>
      <c r="C60" s="62"/>
      <c r="D60" s="55"/>
      <c r="E60" s="49"/>
      <c r="F60" s="49"/>
      <c r="G60" s="53"/>
      <c r="H60" s="45"/>
      <c r="I60" s="45"/>
      <c r="J60" s="30" t="s">
        <v>71</v>
      </c>
      <c r="K60" s="22">
        <v>0.5</v>
      </c>
      <c r="L60" s="18">
        <v>0.5</v>
      </c>
      <c r="M60" s="46"/>
    </row>
    <row r="61" spans="1:13" s="25" customFormat="1" ht="57" x14ac:dyDescent="0.2">
      <c r="A61" s="49"/>
      <c r="B61" s="49"/>
      <c r="C61" s="62"/>
      <c r="D61" s="55"/>
      <c r="E61" s="49"/>
      <c r="F61" s="49"/>
      <c r="G61" s="53"/>
      <c r="H61" s="45"/>
      <c r="I61" s="45"/>
      <c r="J61" s="30" t="s">
        <v>89</v>
      </c>
      <c r="K61" s="22">
        <v>0.5</v>
      </c>
      <c r="L61" s="18">
        <v>0.5</v>
      </c>
      <c r="M61" s="46"/>
    </row>
    <row r="62" spans="1:13" s="25" customFormat="1" ht="81" customHeight="1" x14ac:dyDescent="0.2">
      <c r="A62" s="49"/>
      <c r="B62" s="49"/>
      <c r="C62" s="62"/>
      <c r="D62" s="55"/>
      <c r="E62" s="49"/>
      <c r="F62" s="49"/>
      <c r="G62" s="53"/>
      <c r="H62" s="45"/>
      <c r="I62" s="45"/>
      <c r="J62" s="30" t="s">
        <v>68</v>
      </c>
      <c r="K62" s="22">
        <v>1</v>
      </c>
      <c r="L62" s="18">
        <v>1</v>
      </c>
      <c r="M62" s="46"/>
    </row>
    <row r="63" spans="1:13" s="25" customFormat="1" ht="57.75" customHeight="1" x14ac:dyDescent="0.2">
      <c r="A63" s="49"/>
      <c r="B63" s="49"/>
      <c r="C63" s="62"/>
      <c r="D63" s="55"/>
      <c r="E63" s="49"/>
      <c r="F63" s="49"/>
      <c r="G63" s="53"/>
      <c r="H63" s="45"/>
      <c r="I63" s="45"/>
      <c r="J63" s="30" t="s">
        <v>69</v>
      </c>
      <c r="K63" s="22">
        <v>0.67</v>
      </c>
      <c r="L63" s="18">
        <v>0.85897435897435903</v>
      </c>
      <c r="M63" s="46"/>
    </row>
    <row r="64" spans="1:13" s="25" customFormat="1" ht="91.5" customHeight="1" x14ac:dyDescent="0.2">
      <c r="A64" s="49"/>
      <c r="B64" s="49"/>
      <c r="C64" s="62"/>
      <c r="D64" s="55"/>
      <c r="E64" s="49"/>
      <c r="F64" s="49"/>
      <c r="G64" s="53"/>
      <c r="H64" s="45" t="s">
        <v>72</v>
      </c>
      <c r="I64" s="45" t="s">
        <v>73</v>
      </c>
      <c r="J64" s="30" t="s">
        <v>157</v>
      </c>
      <c r="K64" s="18">
        <v>0.7</v>
      </c>
      <c r="L64" s="18">
        <v>0.875</v>
      </c>
      <c r="M64" s="46" t="s">
        <v>181</v>
      </c>
    </row>
    <row r="65" spans="1:13" s="25" customFormat="1" ht="139.5" customHeight="1" x14ac:dyDescent="0.2">
      <c r="A65" s="49"/>
      <c r="B65" s="49"/>
      <c r="C65" s="62"/>
      <c r="D65" s="55"/>
      <c r="E65" s="49"/>
      <c r="F65" s="49"/>
      <c r="G65" s="53"/>
      <c r="H65" s="45"/>
      <c r="I65" s="45"/>
      <c r="J65" s="30" t="s">
        <v>68</v>
      </c>
      <c r="K65" s="22">
        <v>0.7</v>
      </c>
      <c r="L65" s="18">
        <v>0.7</v>
      </c>
      <c r="M65" s="46"/>
    </row>
    <row r="66" spans="1:13" s="25" customFormat="1" ht="87" customHeight="1" x14ac:dyDescent="0.2">
      <c r="A66" s="49"/>
      <c r="B66" s="49"/>
      <c r="C66" s="62"/>
      <c r="D66" s="55"/>
      <c r="E66" s="49"/>
      <c r="F66" s="49"/>
      <c r="G66" s="53"/>
      <c r="H66" s="45" t="s">
        <v>74</v>
      </c>
      <c r="I66" s="45" t="s">
        <v>73</v>
      </c>
      <c r="J66" s="30" t="s">
        <v>87</v>
      </c>
      <c r="K66" s="18" t="s">
        <v>24</v>
      </c>
      <c r="L66" s="18" t="s">
        <v>24</v>
      </c>
      <c r="M66" s="46" t="s">
        <v>99</v>
      </c>
    </row>
    <row r="67" spans="1:13" s="25" customFormat="1" ht="74.25" customHeight="1" x14ac:dyDescent="0.2">
      <c r="A67" s="49"/>
      <c r="B67" s="49"/>
      <c r="C67" s="62"/>
      <c r="D67" s="55"/>
      <c r="E67" s="49"/>
      <c r="F67" s="49"/>
      <c r="G67" s="53"/>
      <c r="H67" s="45"/>
      <c r="I67" s="45"/>
      <c r="J67" s="30" t="s">
        <v>68</v>
      </c>
      <c r="K67" s="22">
        <v>1</v>
      </c>
      <c r="L67" s="18">
        <v>1</v>
      </c>
      <c r="M67" s="46"/>
    </row>
    <row r="68" spans="1:13" s="25" customFormat="1" ht="157.5" customHeight="1" x14ac:dyDescent="0.2">
      <c r="A68" s="49"/>
      <c r="B68" s="49"/>
      <c r="C68" s="62"/>
      <c r="D68" s="55"/>
      <c r="E68" s="49"/>
      <c r="F68" s="49"/>
      <c r="G68" s="53"/>
      <c r="H68" s="30" t="s">
        <v>75</v>
      </c>
      <c r="I68" s="30" t="s">
        <v>73</v>
      </c>
      <c r="J68" s="30" t="s">
        <v>88</v>
      </c>
      <c r="K68" s="18" t="s">
        <v>24</v>
      </c>
      <c r="L68" s="18" t="s">
        <v>24</v>
      </c>
      <c r="M68" s="31" t="s">
        <v>182</v>
      </c>
    </row>
    <row r="69" spans="1:13" s="25" customFormat="1" ht="116.25" customHeight="1" x14ac:dyDescent="0.2">
      <c r="A69" s="49"/>
      <c r="B69" s="49"/>
      <c r="C69" s="62"/>
      <c r="D69" s="55"/>
      <c r="E69" s="49"/>
      <c r="F69" s="49"/>
      <c r="G69" s="53"/>
      <c r="H69" s="45" t="s">
        <v>76</v>
      </c>
      <c r="I69" s="45" t="s">
        <v>73</v>
      </c>
      <c r="J69" s="30" t="s">
        <v>77</v>
      </c>
      <c r="K69" s="18" t="s">
        <v>24</v>
      </c>
      <c r="L69" s="18" t="s">
        <v>24</v>
      </c>
      <c r="M69" s="46" t="s">
        <v>183</v>
      </c>
    </row>
    <row r="70" spans="1:13" s="25" customFormat="1" ht="102" customHeight="1" x14ac:dyDescent="0.2">
      <c r="A70" s="49"/>
      <c r="B70" s="49"/>
      <c r="C70" s="62"/>
      <c r="D70" s="55"/>
      <c r="E70" s="49"/>
      <c r="F70" s="49"/>
      <c r="G70" s="53"/>
      <c r="H70" s="45"/>
      <c r="I70" s="45"/>
      <c r="J70" s="30" t="s">
        <v>78</v>
      </c>
      <c r="K70" s="22">
        <v>0</v>
      </c>
      <c r="L70" s="18">
        <v>0</v>
      </c>
      <c r="M70" s="46"/>
    </row>
    <row r="71" spans="1:13" s="25" customFormat="1" ht="94.5" customHeight="1" x14ac:dyDescent="0.2">
      <c r="A71" s="49"/>
      <c r="B71" s="49"/>
      <c r="C71" s="62"/>
      <c r="D71" s="55"/>
      <c r="E71" s="49"/>
      <c r="F71" s="49"/>
      <c r="G71" s="53"/>
      <c r="H71" s="45" t="s">
        <v>79</v>
      </c>
      <c r="I71" s="45" t="s">
        <v>100</v>
      </c>
      <c r="J71" s="30" t="s">
        <v>80</v>
      </c>
      <c r="K71" s="18">
        <v>0.78</v>
      </c>
      <c r="L71" s="18">
        <f>+K71/100%</f>
        <v>0.78</v>
      </c>
      <c r="M71" s="46" t="s">
        <v>184</v>
      </c>
    </row>
    <row r="72" spans="1:13" s="25" customFormat="1" ht="103.5" customHeight="1" x14ac:dyDescent="0.2">
      <c r="A72" s="49"/>
      <c r="B72" s="49"/>
      <c r="C72" s="62"/>
      <c r="D72" s="55"/>
      <c r="E72" s="49"/>
      <c r="F72" s="49"/>
      <c r="G72" s="53"/>
      <c r="H72" s="45"/>
      <c r="I72" s="45"/>
      <c r="J72" s="30" t="s">
        <v>68</v>
      </c>
      <c r="K72" s="22">
        <v>0.6</v>
      </c>
      <c r="L72" s="18">
        <f>+K72/100%</f>
        <v>0.6</v>
      </c>
      <c r="M72" s="46"/>
    </row>
    <row r="73" spans="1:13" s="25" customFormat="1" ht="184.5" customHeight="1" x14ac:dyDescent="0.2">
      <c r="A73" s="50"/>
      <c r="B73" s="50"/>
      <c r="C73" s="63"/>
      <c r="D73" s="56"/>
      <c r="E73" s="50"/>
      <c r="F73" s="50"/>
      <c r="G73" s="53"/>
      <c r="H73" s="45"/>
      <c r="I73" s="45"/>
      <c r="J73" s="30" t="s">
        <v>81</v>
      </c>
      <c r="K73" s="22">
        <v>0.62</v>
      </c>
      <c r="L73" s="18">
        <f>+K73/80%</f>
        <v>0.77499999999999991</v>
      </c>
      <c r="M73" s="46"/>
    </row>
    <row r="74" spans="1:13" s="25" customFormat="1" ht="117" customHeight="1" x14ac:dyDescent="0.2">
      <c r="A74" s="45" t="s">
        <v>82</v>
      </c>
      <c r="B74" s="45" t="s">
        <v>158</v>
      </c>
      <c r="C74" s="45">
        <v>3910</v>
      </c>
      <c r="D74" s="52">
        <f>+C74+4512+150958</f>
        <v>159380</v>
      </c>
      <c r="E74" s="52" t="s">
        <v>21</v>
      </c>
      <c r="F74" s="52" t="s">
        <v>21</v>
      </c>
      <c r="G74" s="51">
        <f>(D74)/285000</f>
        <v>0.55922807017543863</v>
      </c>
      <c r="H74" s="45" t="s">
        <v>83</v>
      </c>
      <c r="I74" s="45" t="s">
        <v>84</v>
      </c>
      <c r="J74" s="30" t="s">
        <v>159</v>
      </c>
      <c r="K74" s="16">
        <f>3910+4512+150958</f>
        <v>159380</v>
      </c>
      <c r="L74" s="18">
        <f>+K74/285000</f>
        <v>0.55922807017543863</v>
      </c>
      <c r="M74" s="46" t="s">
        <v>189</v>
      </c>
    </row>
    <row r="75" spans="1:13" s="25" customFormat="1" ht="102" customHeight="1" x14ac:dyDescent="0.2">
      <c r="A75" s="45"/>
      <c r="B75" s="45"/>
      <c r="C75" s="45"/>
      <c r="D75" s="52"/>
      <c r="E75" s="52"/>
      <c r="F75" s="52"/>
      <c r="G75" s="51"/>
      <c r="H75" s="45"/>
      <c r="I75" s="45"/>
      <c r="J75" s="30" t="s">
        <v>160</v>
      </c>
      <c r="K75" s="24">
        <f>3+2</f>
        <v>5</v>
      </c>
      <c r="L75" s="18">
        <v>0.5</v>
      </c>
      <c r="M75" s="46"/>
    </row>
    <row r="76" spans="1:13" s="25" customFormat="1" ht="212.25" customHeight="1" x14ac:dyDescent="0.2">
      <c r="A76" s="45"/>
      <c r="B76" s="45"/>
      <c r="C76" s="45"/>
      <c r="D76" s="52"/>
      <c r="E76" s="52"/>
      <c r="F76" s="52"/>
      <c r="G76" s="51"/>
      <c r="H76" s="45"/>
      <c r="I76" s="45"/>
      <c r="J76" s="30" t="s">
        <v>161</v>
      </c>
      <c r="K76" s="24">
        <v>0</v>
      </c>
      <c r="L76" s="17">
        <f>0/19</f>
        <v>0</v>
      </c>
      <c r="M76" s="46"/>
    </row>
    <row r="78" spans="1:13" ht="15" customHeight="1" x14ac:dyDescent="0.2">
      <c r="A78" s="47" t="s">
        <v>17</v>
      </c>
      <c r="B78" s="47"/>
      <c r="C78" s="47"/>
      <c r="D78" s="47"/>
      <c r="E78" s="47"/>
      <c r="F78" s="47"/>
      <c r="G78" s="47"/>
      <c r="H78" s="47"/>
      <c r="I78" s="47"/>
      <c r="J78" s="47"/>
      <c r="K78" s="47"/>
      <c r="L78" s="47"/>
      <c r="M78" s="47"/>
    </row>
    <row r="79" spans="1:13" ht="15" customHeight="1" x14ac:dyDescent="0.2">
      <c r="A79" s="47" t="s">
        <v>18</v>
      </c>
      <c r="B79" s="47"/>
      <c r="C79" s="47"/>
      <c r="D79" s="47"/>
      <c r="E79" s="47"/>
      <c r="F79" s="47"/>
      <c r="G79" s="47"/>
      <c r="H79" s="47"/>
      <c r="I79" s="47"/>
      <c r="J79" s="47"/>
      <c r="K79" s="47"/>
      <c r="L79" s="47"/>
      <c r="M79" s="47"/>
    </row>
    <row r="80" spans="1:13" ht="60" customHeight="1" x14ac:dyDescent="0.2">
      <c r="A80" s="44" t="s">
        <v>185</v>
      </c>
      <c r="B80" s="44"/>
      <c r="C80" s="44"/>
      <c r="D80" s="44"/>
      <c r="E80" s="44"/>
      <c r="F80" s="44"/>
      <c r="G80" s="44"/>
      <c r="H80" s="44"/>
      <c r="I80" s="44"/>
      <c r="J80" s="44"/>
      <c r="K80" s="44"/>
      <c r="L80" s="44"/>
      <c r="M80" s="44"/>
    </row>
  </sheetData>
  <mergeCells count="165">
    <mergeCell ref="M15:M16"/>
    <mergeCell ref="H48:H51"/>
    <mergeCell ref="I48:I51"/>
    <mergeCell ref="H52:H53"/>
    <mergeCell ref="I52:I53"/>
    <mergeCell ref="M52:M53"/>
    <mergeCell ref="M48:M51"/>
    <mergeCell ref="I21:I22"/>
    <mergeCell ref="M43:M44"/>
    <mergeCell ref="H45:H47"/>
    <mergeCell ref="I45:I47"/>
    <mergeCell ref="M45:M47"/>
    <mergeCell ref="H43:H44"/>
    <mergeCell ref="I43:I44"/>
    <mergeCell ref="H26:H27"/>
    <mergeCell ref="I26:I27"/>
    <mergeCell ref="H33:H35"/>
    <mergeCell ref="I33:I35"/>
    <mergeCell ref="M33:M35"/>
    <mergeCell ref="F36:F37"/>
    <mergeCell ref="G33:G35"/>
    <mergeCell ref="B31:B32"/>
    <mergeCell ref="B25:B28"/>
    <mergeCell ref="C25:C28"/>
    <mergeCell ref="G25:G28"/>
    <mergeCell ref="M9:M10"/>
    <mergeCell ref="L9:L10"/>
    <mergeCell ref="K9:K10"/>
    <mergeCell ref="J9:J10"/>
    <mergeCell ref="I9:I10"/>
    <mergeCell ref="H9:H10"/>
    <mergeCell ref="D12:D14"/>
    <mergeCell ref="E12:E14"/>
    <mergeCell ref="F12:F14"/>
    <mergeCell ref="G12:G14"/>
    <mergeCell ref="I13:I14"/>
    <mergeCell ref="I17:I18"/>
    <mergeCell ref="H17:H18"/>
    <mergeCell ref="I15:I16"/>
    <mergeCell ref="C12:C14"/>
    <mergeCell ref="M31:M32"/>
    <mergeCell ref="H31:H32"/>
    <mergeCell ref="I31:I32"/>
    <mergeCell ref="B40:B44"/>
    <mergeCell ref="A40:A44"/>
    <mergeCell ref="C40:C44"/>
    <mergeCell ref="D40:D44"/>
    <mergeCell ref="E40:E44"/>
    <mergeCell ref="F40:F44"/>
    <mergeCell ref="G40:G44"/>
    <mergeCell ref="A38:A39"/>
    <mergeCell ref="B38:B39"/>
    <mergeCell ref="C38:C39"/>
    <mergeCell ref="D38:D39"/>
    <mergeCell ref="E38:E39"/>
    <mergeCell ref="F38:F39"/>
    <mergeCell ref="G38:G39"/>
    <mergeCell ref="B17:B22"/>
    <mergeCell ref="E17:E22"/>
    <mergeCell ref="E36:E37"/>
    <mergeCell ref="A1:D3"/>
    <mergeCell ref="E1:L3"/>
    <mergeCell ref="G4:M4"/>
    <mergeCell ref="A5:M5"/>
    <mergeCell ref="A7:A8"/>
    <mergeCell ref="B7:B8"/>
    <mergeCell ref="C7:F7"/>
    <mergeCell ref="G7:G8"/>
    <mergeCell ref="H7:H8"/>
    <mergeCell ref="I7:I8"/>
    <mergeCell ref="J7:J8"/>
    <mergeCell ref="K7:K8"/>
    <mergeCell ref="L7:L8"/>
    <mergeCell ref="M7:M8"/>
    <mergeCell ref="A17:A24"/>
    <mergeCell ref="G36:G37"/>
    <mergeCell ref="A31:A37"/>
    <mergeCell ref="B36:B37"/>
    <mergeCell ref="C36:C37"/>
    <mergeCell ref="D36:D37"/>
    <mergeCell ref="A25:A30"/>
    <mergeCell ref="F25:F28"/>
    <mergeCell ref="E25:E28"/>
    <mergeCell ref="D25:D28"/>
    <mergeCell ref="B74:B76"/>
    <mergeCell ref="A74:A76"/>
    <mergeCell ref="G9:G11"/>
    <mergeCell ref="B9:B11"/>
    <mergeCell ref="D9:D11"/>
    <mergeCell ref="E9:E11"/>
    <mergeCell ref="F9:F11"/>
    <mergeCell ref="B33:B35"/>
    <mergeCell ref="C33:C35"/>
    <mergeCell ref="D33:D35"/>
    <mergeCell ref="E33:E35"/>
    <mergeCell ref="F33:F35"/>
    <mergeCell ref="C45:C73"/>
    <mergeCell ref="B45:B73"/>
    <mergeCell ref="A45:A73"/>
    <mergeCell ref="C9:C11"/>
    <mergeCell ref="A9:A16"/>
    <mergeCell ref="C17:C22"/>
    <mergeCell ref="B15:B16"/>
    <mergeCell ref="C15:C16"/>
    <mergeCell ref="D15:D16"/>
    <mergeCell ref="B29:B30"/>
    <mergeCell ref="C29:C30"/>
    <mergeCell ref="B12:B14"/>
    <mergeCell ref="M17:M18"/>
    <mergeCell ref="M21:M22"/>
    <mergeCell ref="M13:M14"/>
    <mergeCell ref="H13:H14"/>
    <mergeCell ref="F31:F32"/>
    <mergeCell ref="G31:G32"/>
    <mergeCell ref="E15:E16"/>
    <mergeCell ref="F15:F16"/>
    <mergeCell ref="G15:G16"/>
    <mergeCell ref="F17:F22"/>
    <mergeCell ref="H21:H22"/>
    <mergeCell ref="D17:D22"/>
    <mergeCell ref="H15:H16"/>
    <mergeCell ref="G17:G22"/>
    <mergeCell ref="C31:C32"/>
    <mergeCell ref="D31:D32"/>
    <mergeCell ref="E31:E32"/>
    <mergeCell ref="D29:D30"/>
    <mergeCell ref="E29:E30"/>
    <mergeCell ref="F29:F30"/>
    <mergeCell ref="G29:G30"/>
    <mergeCell ref="F74:F76"/>
    <mergeCell ref="E74:E76"/>
    <mergeCell ref="D74:D76"/>
    <mergeCell ref="C74:C76"/>
    <mergeCell ref="M54:M58"/>
    <mergeCell ref="H54:H58"/>
    <mergeCell ref="I54:I58"/>
    <mergeCell ref="G69:G73"/>
    <mergeCell ref="D56:D73"/>
    <mergeCell ref="D45:D55"/>
    <mergeCell ref="G45:G55"/>
    <mergeCell ref="G56:G68"/>
    <mergeCell ref="A80:M80"/>
    <mergeCell ref="H69:H70"/>
    <mergeCell ref="I69:I70"/>
    <mergeCell ref="M69:M70"/>
    <mergeCell ref="H71:H73"/>
    <mergeCell ref="I71:I73"/>
    <mergeCell ref="M71:M73"/>
    <mergeCell ref="H59:H63"/>
    <mergeCell ref="I59:I63"/>
    <mergeCell ref="M59:M63"/>
    <mergeCell ref="H64:H65"/>
    <mergeCell ref="I64:I65"/>
    <mergeCell ref="M64:M65"/>
    <mergeCell ref="H66:H67"/>
    <mergeCell ref="I66:I67"/>
    <mergeCell ref="M66:M67"/>
    <mergeCell ref="A79:M79"/>
    <mergeCell ref="A78:M78"/>
    <mergeCell ref="F45:F73"/>
    <mergeCell ref="E45:E73"/>
    <mergeCell ref="H74:H76"/>
    <mergeCell ref="I74:I76"/>
    <mergeCell ref="M74:M76"/>
    <mergeCell ref="G74:G76"/>
  </mergeCells>
  <printOptions horizontalCentered="1" verticalCentered="1"/>
  <pageMargins left="0.70866141732283472" right="0.70866141732283472" top="0.74803149606299213" bottom="0.74803149606299213" header="0.31496062992125984" footer="0.31496062992125984"/>
  <pageSetup scale="32" orientation="landscape" r:id="rId1"/>
  <rowBreaks count="6" manualBreakCount="6">
    <brk id="11" max="12" man="1"/>
    <brk id="16" max="12" man="1"/>
    <brk id="22" max="12" man="1"/>
    <brk id="35" max="12" man="1"/>
    <brk id="44" max="12" man="1"/>
    <brk id="73" max="12" man="1"/>
  </rowBreaks>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Portada</vt:lpstr>
      <vt:lpstr>Seguimiento PAI 2do trimestre</vt:lpstr>
      <vt:lpstr>'Seguimiento PAI 2do trimestre'!Área_de_impresión</vt:lpstr>
      <vt:lpstr>'Seguimiento PAI 2do trimestre'!Títulos_a_imprimir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Isabel Prieto Alzate</dc:creator>
  <cp:lastModifiedBy>Diana Paola Yate Virgues</cp:lastModifiedBy>
  <cp:lastPrinted>2017-08-03T14:58:35Z</cp:lastPrinted>
  <dcterms:created xsi:type="dcterms:W3CDTF">2017-01-27T18:29:11Z</dcterms:created>
  <dcterms:modified xsi:type="dcterms:W3CDTF">2017-08-14T21:27:29Z</dcterms:modified>
</cp:coreProperties>
</file>