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O:\Planeacion\2. PLANEACIÓN INSTITUCIONAL\03- Registros Planeación Institucional 2015-2018\02 PAI 2015-2018\2017\2. PLAN DE CONVOCATORIAS\2. Informes\T2\"/>
    </mc:Choice>
  </mc:AlternateContent>
  <bookViews>
    <workbookView xWindow="0" yWindow="0" windowWidth="20490" windowHeight="7755"/>
  </bookViews>
  <sheets>
    <sheet name="Portada" sheetId="11" r:id="rId1"/>
    <sheet name="CONVOCATORIAS FORMACION" sheetId="1" r:id="rId2"/>
    <sheet name="CONVOCATORIAS INVESTIGACION" sheetId="7" r:id="rId3"/>
    <sheet name="CONVOCATORIA INNOVACION" sheetId="2" r:id="rId4"/>
    <sheet name="CONVOCATORIA CULTURA" sheetId="8" r:id="rId5"/>
    <sheet name="CONVOCATORIAS INTERNACIONAL" sheetId="6" r:id="rId6"/>
    <sheet name="CONVOCATORIAS 2016-2017" sheetId="10" r:id="rId7"/>
  </sheets>
  <definedNames>
    <definedName name="_xlnm.Print_Titles" localSheetId="3">'CONVOCATORIA INNOVACION'!$1:$8</definedName>
    <definedName name="_xlnm.Print_Titles" localSheetId="2">'CONVOCATORIAS INVESTIGACION'!$1:$8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 i="8" l="1"/>
  <c r="F19" i="7"/>
  <c r="K23" i="7"/>
  <c r="F26" i="10" l="1"/>
  <c r="M23" i="10"/>
  <c r="N23" i="10" s="1"/>
  <c r="E18" i="10"/>
  <c r="F17" i="10"/>
  <c r="E17" i="10"/>
  <c r="M12" i="7" l="1"/>
  <c r="N18" i="7" l="1"/>
  <c r="L9" i="7" l="1"/>
  <c r="M9" i="1" l="1"/>
  <c r="L22" i="7" l="1"/>
  <c r="N22" i="7" s="1"/>
  <c r="F22" i="7"/>
  <c r="L21" i="7"/>
  <c r="N21" i="7" s="1"/>
  <c r="F21" i="7"/>
  <c r="L23" i="7" l="1"/>
  <c r="N23" i="7" s="1"/>
  <c r="F23" i="7"/>
  <c r="L10" i="7" l="1"/>
  <c r="L15" i="2" l="1"/>
  <c r="N26" i="10" l="1"/>
  <c r="N25" i="10"/>
  <c r="N27" i="10" l="1"/>
  <c r="F15" i="10"/>
  <c r="F9" i="10"/>
  <c r="K27" i="10" l="1"/>
  <c r="L27" i="10" s="1"/>
  <c r="L26" i="10"/>
  <c r="K23" i="10"/>
  <c r="L23" i="10" s="1"/>
  <c r="L20" i="10"/>
  <c r="N20" i="10" s="1"/>
  <c r="K18" i="10"/>
  <c r="L18" i="10" s="1"/>
  <c r="N18" i="10" s="1"/>
  <c r="L17" i="10"/>
  <c r="N17" i="10" s="1"/>
  <c r="L15" i="10"/>
  <c r="N15" i="10" s="1"/>
  <c r="L13" i="10"/>
  <c r="N13" i="10" s="1"/>
  <c r="L11" i="10"/>
  <c r="N11" i="10" s="1"/>
  <c r="L9" i="10"/>
  <c r="N9" i="10" s="1"/>
  <c r="F9" i="6" l="1"/>
  <c r="L9" i="6"/>
  <c r="N9" i="6" s="1"/>
  <c r="F11" i="8" l="1"/>
  <c r="F10" i="8"/>
  <c r="F9" i="8"/>
  <c r="N10" i="8"/>
  <c r="L11" i="8"/>
  <c r="N11" i="8" s="1"/>
  <c r="K22" i="2"/>
  <c r="L22" i="2" s="1"/>
  <c r="N22" i="2" s="1"/>
  <c r="L23" i="2"/>
  <c r="N23" i="2" s="1"/>
  <c r="K12" i="2"/>
  <c r="L12" i="2" s="1"/>
  <c r="N12" i="2" s="1"/>
  <c r="L10" i="2"/>
  <c r="N10" i="2" s="1"/>
  <c r="L21" i="2"/>
  <c r="N21" i="2" s="1"/>
  <c r="L20" i="2" l="1"/>
  <c r="N20" i="2" s="1"/>
  <c r="L19" i="2"/>
  <c r="N19" i="2" s="1"/>
  <c r="L18" i="2"/>
  <c r="N18" i="2" s="1"/>
  <c r="K16" i="2"/>
  <c r="L16" i="2" s="1"/>
  <c r="N16" i="2" s="1"/>
  <c r="N15" i="2"/>
  <c r="F23" i="2" l="1"/>
  <c r="F22" i="2"/>
  <c r="F12" i="2"/>
  <c r="F10" i="2"/>
  <c r="F21" i="2"/>
  <c r="F17" i="2"/>
  <c r="F20" i="2"/>
  <c r="F19" i="2"/>
  <c r="F18" i="2"/>
  <c r="F16" i="2"/>
  <c r="F15" i="2"/>
  <c r="F14" i="2"/>
  <c r="F13" i="2"/>
  <c r="L18" i="7" l="1"/>
  <c r="L17" i="7"/>
  <c r="N17" i="7" s="1"/>
  <c r="L16" i="7"/>
  <c r="N16" i="7" s="1"/>
  <c r="L15" i="7"/>
  <c r="N15" i="7" s="1"/>
  <c r="L14" i="7"/>
  <c r="N14" i="7" s="1"/>
  <c r="L12" i="7"/>
  <c r="N12" i="7" s="1"/>
  <c r="L11" i="7" l="1"/>
  <c r="N11" i="7" s="1"/>
  <c r="N9" i="7"/>
  <c r="F11" i="7"/>
  <c r="F12" i="7"/>
  <c r="F13" i="7"/>
  <c r="F14" i="7"/>
  <c r="F15" i="7"/>
  <c r="F16" i="7"/>
  <c r="F17" i="7"/>
  <c r="F18" i="7"/>
  <c r="F20" i="7"/>
  <c r="F24" i="7"/>
  <c r="F9" i="7"/>
  <c r="L13" i="1"/>
  <c r="N13" i="1" s="1"/>
  <c r="L11" i="1"/>
  <c r="N11" i="1" s="1"/>
  <c r="J15" i="1"/>
  <c r="L15" i="1" s="1"/>
  <c r="N15" i="1" s="1"/>
  <c r="L14" i="1"/>
  <c r="N14" i="1" s="1"/>
  <c r="L10" i="1"/>
  <c r="N10" i="1" s="1"/>
  <c r="F9" i="1"/>
  <c r="L9" i="1"/>
  <c r="N9" i="1" s="1"/>
  <c r="F10" i="1"/>
  <c r="F14" i="1"/>
  <c r="F15" i="1"/>
  <c r="F11" i="1"/>
  <c r="F12" i="1"/>
  <c r="F13" i="1"/>
</calcChain>
</file>

<file path=xl/comments1.xml><?xml version="1.0" encoding="utf-8"?>
<comments xmlns="http://schemas.openxmlformats.org/spreadsheetml/2006/main">
  <authors>
    <author>Hector Eduardo Pinzon Lopez</author>
  </authors>
  <commentList>
    <comment ref="E11" authorId="0" shapeId="0">
      <text>
        <r>
          <rPr>
            <b/>
            <sz val="9"/>
            <color indexed="81"/>
            <rFont val="Tahoma"/>
            <family val="2"/>
          </rPr>
          <t>Hector Eduardo Pinzon Lopez:</t>
        </r>
        <r>
          <rPr>
            <sz val="9"/>
            <color indexed="81"/>
            <rFont val="Tahoma"/>
            <family val="2"/>
          </rPr>
          <t xml:space="preserve">
Centros de Desarrollo Tecnológico reconocidos
Centros de Innovación reconocidos
2abril +3 mayo
Unidades I+D+i de Empresas reconocidas</t>
        </r>
      </text>
    </comment>
  </commentList>
</comments>
</file>

<file path=xl/sharedStrings.xml><?xml version="1.0" encoding="utf-8"?>
<sst xmlns="http://schemas.openxmlformats.org/spreadsheetml/2006/main" count="590" uniqueCount="259">
  <si>
    <t>No</t>
  </si>
  <si>
    <t>NOMBRE DE LA CONVOCATORIA</t>
  </si>
  <si>
    <t>INDICADOR</t>
  </si>
  <si>
    <t>META</t>
  </si>
  <si>
    <t>AVANCE DE META</t>
  </si>
  <si>
    <t>% CUMPLIMIENTO DE LA META</t>
  </si>
  <si>
    <t>FECHA DE APERTURA REAL</t>
  </si>
  <si>
    <t>TOTAL RECURSOS FINANCIEROS</t>
  </si>
  <si>
    <t>RECURSOS FINANCIEROS ASIGNADOS</t>
  </si>
  <si>
    <t>% 
ASIGNACIÓN 
DE RECURSOS</t>
  </si>
  <si>
    <t>No de adendas</t>
  </si>
  <si>
    <t>ÁREA RESPONSABLE</t>
  </si>
  <si>
    <t>COLCIENCIAS</t>
  </si>
  <si>
    <t>OTRAS FUENTES</t>
  </si>
  <si>
    <t>TOTAL</t>
  </si>
  <si>
    <t>Dependencia responsable</t>
  </si>
  <si>
    <t xml:space="preserve">MATRIZ DE SEGUIMIENTO PLAN DE CONVOCATORIAS </t>
  </si>
  <si>
    <t>Comentarios de la OAP</t>
  </si>
  <si>
    <t>Resumen de la gestión reportada en GINA</t>
  </si>
  <si>
    <r>
      <rPr>
        <b/>
        <sz val="11"/>
        <color theme="1"/>
        <rFont val="Arial"/>
        <family val="2"/>
      </rPr>
      <t xml:space="preserve">CÓDIGO: </t>
    </r>
    <r>
      <rPr>
        <sz val="11"/>
        <color theme="1"/>
        <rFont val="Arial"/>
        <family val="2"/>
      </rPr>
      <t>G101PR01F24</t>
    </r>
  </si>
  <si>
    <r>
      <rPr>
        <b/>
        <sz val="11"/>
        <color theme="1"/>
        <rFont val="Arial"/>
        <family val="2"/>
      </rPr>
      <t>VERSIÓN:</t>
    </r>
    <r>
      <rPr>
        <sz val="11"/>
        <color theme="1"/>
        <rFont val="Arial"/>
        <family val="2"/>
      </rPr>
      <t xml:space="preserve"> 00</t>
    </r>
  </si>
  <si>
    <r>
      <rPr>
        <b/>
        <sz val="11"/>
        <color theme="1"/>
        <rFont val="Arial"/>
        <family val="2"/>
      </rPr>
      <t>FECHA:</t>
    </r>
    <r>
      <rPr>
        <sz val="11"/>
        <color theme="1"/>
        <rFont val="Arial"/>
        <family val="2"/>
      </rPr>
      <t xml:space="preserve"> 2016-12-23</t>
    </r>
  </si>
  <si>
    <t>FECHA DE APERTURA PLANEADA</t>
  </si>
  <si>
    <t>PLAN DE CONVOCATORIAS 2017</t>
  </si>
  <si>
    <t xml:space="preserve">CONVOCATORIAS DE FORMACIÓN </t>
  </si>
  <si>
    <r>
      <t xml:space="preserve">Convocatoria de formación para estudios  de maestría y doctorado en el exterior COLFUTURO </t>
    </r>
    <r>
      <rPr>
        <vertAlign val="subscript"/>
        <sz val="12"/>
        <rFont val="Arial"/>
        <family val="2"/>
      </rPr>
      <t>(3)</t>
    </r>
  </si>
  <si>
    <r>
      <t xml:space="preserve">Convocatoria para la conformación de un banco de candidatos elegibles para estudios en el exterior Colciencias - Fulbright 2017 </t>
    </r>
    <r>
      <rPr>
        <vertAlign val="subscript"/>
        <sz val="12"/>
        <rFont val="Arial"/>
        <family val="2"/>
      </rPr>
      <t>(4)</t>
    </r>
  </si>
  <si>
    <t>Convocatoria para la conformación de un banco de candidatos elegibles para estudios de doctorado en el exterior</t>
  </si>
  <si>
    <t>Convocatoria para la conformación de un banco de candidatos elegibles para estudios de doctorado en Colombia</t>
  </si>
  <si>
    <t>Convocatoria para la formación de capital humano de alto nivel (maestría y doctorado) para las regiones financiadas por Colciencias y otras entidades. (Boyacá)</t>
  </si>
  <si>
    <t>Becas para la formación de maestría</t>
  </si>
  <si>
    <t>Becas para la formación de doctorado</t>
  </si>
  <si>
    <t>Becas para la formación de postdoctorado</t>
  </si>
  <si>
    <t>10 de enero de 2017</t>
  </si>
  <si>
    <t>20 de febrero 2017</t>
  </si>
  <si>
    <t>02 de mayo 2017</t>
  </si>
  <si>
    <t>31 de julio 2017</t>
  </si>
  <si>
    <t>-</t>
  </si>
  <si>
    <t>NA</t>
  </si>
  <si>
    <t>Abierta</t>
  </si>
  <si>
    <t>27 de febrero de 2017</t>
  </si>
  <si>
    <r>
      <t>META</t>
    </r>
    <r>
      <rPr>
        <b/>
        <sz val="8"/>
        <color theme="0"/>
        <rFont val="Arial"/>
        <family val="2"/>
      </rPr>
      <t>(1)</t>
    </r>
  </si>
  <si>
    <t>TOTAL RECURSOS FINANCIEROS (2)</t>
  </si>
  <si>
    <t>Convocatoria para proyectos de ciencia, tecnología e innovación en salud  - 2017</t>
  </si>
  <si>
    <t>Convocatoria Ecosistema Científico para la conformación de un banco de programas de I+D+i elegibles que contribuyan al mejoramiento de la calidad de las Instituciones de Educación Superior colombianas - 2017</t>
  </si>
  <si>
    <t>Invitación a presentar propuestas para la financiación de Proyectos de investigación relacionados con TICs en Educación Básica, Media y Superior</t>
  </si>
  <si>
    <t>Invitación a presentar propuestas para la financiación de programas y proyectos relacionados con gestión pública</t>
  </si>
  <si>
    <t>Convocatoria reconocimiento de grupos de investigación e investigadores 2017</t>
  </si>
  <si>
    <t>Servicio permanente de homologación de revistas especializadas de CTeI - Publindex</t>
  </si>
  <si>
    <t>Proyectos de investigación apoyados</t>
  </si>
  <si>
    <t xml:space="preserve">Porcentaje de solicitudes de reconocimiento tramitadas </t>
  </si>
  <si>
    <t>Artículos científicos publicados en revistas científicas especializadas por investigadores colombianos</t>
  </si>
  <si>
    <t xml:space="preserve">Porcentaje de solicitudes de homologación tramitadas </t>
  </si>
  <si>
    <t>09 de febrero 2017</t>
  </si>
  <si>
    <t>28 de febrero de 2017</t>
  </si>
  <si>
    <t>10 de marzo 2017</t>
  </si>
  <si>
    <t>31 de Marzo de 2017</t>
  </si>
  <si>
    <t>31 de marzo 2017</t>
  </si>
  <si>
    <t>28 de abril de 2017</t>
  </si>
  <si>
    <t>Permanente</t>
  </si>
  <si>
    <t>Dirección de Fomento a la Investigación</t>
  </si>
  <si>
    <t>CONVOCATORIAS INVESTIGACIÓN</t>
  </si>
  <si>
    <t>Esta convocatoria no entrega recursos</t>
  </si>
  <si>
    <t>--</t>
  </si>
  <si>
    <t>Pendiente por abrir</t>
  </si>
  <si>
    <t>CONVOCATORIAS DE INNOVACIÓN</t>
  </si>
  <si>
    <t>Convocatoria para el registro de propuestas que accederán a los beneficios tributarios de Ingresos No Constitutivos de Renta, Exención del IVA y Renta Exenta por Nuevo Software (ventanilla abierta)</t>
  </si>
  <si>
    <t>Estrategia Nacional de Fomento a la Protección de Invenciones</t>
  </si>
  <si>
    <t>Convocatoria para acceder a beneficios tributarios 2017</t>
  </si>
  <si>
    <t>Convocatoria para promover la adopción de modelos de calidad en la Industria TI colombiana: ISO 29110</t>
  </si>
  <si>
    <t>Convocatoria para la solución de retos empresariales a partir de soluciones energéticas.</t>
  </si>
  <si>
    <t>Convocatoria de especialización inteligente de la industria TI</t>
  </si>
  <si>
    <t>Convocatoria para la financiación de Proyectos I+D+i en TIC</t>
  </si>
  <si>
    <t>Convocatoria para el registro de proyectos que aspiran a obtener beneficios tributarios por inversión en CTeI (ventanilla abierta)</t>
  </si>
  <si>
    <t>Convocatoria para la formación especializada  en Analítica de Datos</t>
  </si>
  <si>
    <t>Sistemas de Innovación</t>
  </si>
  <si>
    <t>Alianzas para la Innovación</t>
  </si>
  <si>
    <t>Convocatoria para la selección de beneficiarios de la Estrategia Nacional de Fomento a la Protección de Invenciones</t>
  </si>
  <si>
    <t>Convocatoria para apoyar proyectos de innovación de las empresas beneficiarias del programa Alianzas para la Innovación</t>
  </si>
  <si>
    <t>N.A.</t>
  </si>
  <si>
    <t>Registros de solicitudes de patente por residentes en oficina nacional y PCT</t>
  </si>
  <si>
    <t>Porcentaje de cupo asignado</t>
  </si>
  <si>
    <t>Empresas apoyadas en procesos de innovación por Colciencias</t>
  </si>
  <si>
    <t>Personas sensibilizadas a través de estrategias enfocadas en el uso, apropiación y utilidad de la CTeI</t>
  </si>
  <si>
    <t>01 de junio de 2017</t>
  </si>
  <si>
    <t>02 de octubre de 2017</t>
  </si>
  <si>
    <t>30 de octubre de 2017</t>
  </si>
  <si>
    <t>Dirección de Desarrollo Tecnológico e Innovación</t>
  </si>
  <si>
    <t>Sujeto a disponibilidad de recursos remanentes tras la publicación de los resultados de la primera convocatoria de iNNpulsa Colombia, publicada el 02 de septiembre de 2.016.</t>
  </si>
  <si>
    <t>Cupo de deducción y descuento tributario equivalente a $600.000´000.000</t>
  </si>
  <si>
    <t>Por abrir</t>
  </si>
  <si>
    <t>Cupo aprobado por el CNBT anualmente</t>
  </si>
  <si>
    <t>Andino Amazónica, Pacífico, y Llanos Orientales:
03 de febrero 2017
Antioquia, Caribe, Eje Cafetero, Santanderes - Boyacá, y Tolima - Huila - Cundinamarca: 
03 de marzo 2017</t>
  </si>
  <si>
    <t>MENTALIDAD Y CULTURA</t>
  </si>
  <si>
    <t>Convocatoria de reconocimiento de actores del SNCTI  (Nueva Política) Centros de Ciencia (según corresponda x dirección) (ventanilla abierta)</t>
  </si>
  <si>
    <t>Convocatoria Jóvenes Investigadores e Innovadores 2017</t>
  </si>
  <si>
    <t>Convocatoria Ideas para el cambio - Ciencia y TIC para la paz</t>
  </si>
  <si>
    <t>Niños y jóvenes apoyados en procesos de vocación científica y tecnológica</t>
  </si>
  <si>
    <t>31 de marzo de 2017</t>
  </si>
  <si>
    <t>Dirección de Mentalidad y Cultura para la CTeI</t>
  </si>
  <si>
    <t>INTERNACIONALIZACIÓN</t>
  </si>
  <si>
    <t>Movilidad Investigadores Europa</t>
  </si>
  <si>
    <t>Movilidades internacionales apoyadas</t>
  </si>
  <si>
    <t>Equipo de internacionalización</t>
  </si>
  <si>
    <t>Convocatoria para la formación de capital humano de alto nivel para el departamento de Caquetá.</t>
  </si>
  <si>
    <t>Convocatoria para la formación de capital humano de alto nivel para el departamento de Guaviare.</t>
  </si>
  <si>
    <t>Convocatoria para la formación de capital humano de alto nivel para el departamento de Norte de Santander.</t>
  </si>
  <si>
    <t>Convocatoria para la formación de capital humano de alto nivel para el departamento de Putumayo.</t>
  </si>
  <si>
    <t>Convocatoria para la formación de capital humano de alto nivel para el departamento de Tolima.</t>
  </si>
  <si>
    <t>Convocatoria para la Formación de Capital Humano de Alto Nivel para el Departamento de Santander.</t>
  </si>
  <si>
    <t>Convocatoria para la formación de capital humano de alto nivel para el departamento de Sucre 2016.</t>
  </si>
  <si>
    <t>Convocatoria para Indexación de Revistas Especializadas de Ciencia, Tecnología e Innovación - Publindex</t>
  </si>
  <si>
    <t>Convocatoria para la formación de capital humano de alto nivel para el departamento de Cesar - 2016.</t>
  </si>
  <si>
    <t>Convocatoria jóvenes Investigadores e Innovadores - Alianza SENA 2016 -2017</t>
  </si>
  <si>
    <t>Convocatoria para apoyar la movilidad internacional en la eventual conformación y fortalecimiento de consorcios en el marco del Octavo Programa Marco de la Unión Europea - HORIZONTE 2020</t>
  </si>
  <si>
    <t>Brigadas de patentes y fondos regionales de fomento a la protección de invenciones.</t>
  </si>
  <si>
    <t>Revistas colombianas indexadas</t>
  </si>
  <si>
    <t>CONVOCATORIAS ABIERTAS EN 2016 Y CON CIERRE EN 2017</t>
  </si>
  <si>
    <t>tercer trimestre 2015</t>
  </si>
  <si>
    <t>Abierta hasta agotar recursos</t>
  </si>
  <si>
    <t>31 de mayo 2017</t>
  </si>
  <si>
    <t xml:space="preserve">Esta convocatoria  fue retirada del plan de acuerdo con la solicitud hecha por la Dirección de Fomento a la Investigación para el comité del 25 de abril de 2017. </t>
  </si>
  <si>
    <t>Convocatoria Convenciones Industriales de Formación para la Investigación - CIFRE 2017</t>
  </si>
  <si>
    <t xml:space="preserve">(1) Las metas pueden variar dependiendo del desarrollo y ejecución de las convocatorias 
(2) Recursos financieros susceptibles de modificación
(3) Operada por Colfuturo
(4) Operada por Fulbright
</t>
  </si>
  <si>
    <t>Invitación directa para la financiación de proyectos de CTeI en seguridad y defensa</t>
  </si>
  <si>
    <t>Convocatoria para financiación de proyectos en temas estratégicos 2017 Países CYTED</t>
  </si>
  <si>
    <t>15 de febrero de 2017</t>
  </si>
  <si>
    <t>Convocatoria para la ejecución de proyectos I+D+i en recobro mejorado de hidrocarburos (EOR)</t>
  </si>
  <si>
    <t>Invitación a presentar propuestas para la financiación de proyectos de CTeI en complementariedad Fuentes no Convencionales de Energía</t>
  </si>
  <si>
    <t xml:space="preserve">Ventanilla Abierta para el reconocimiento de actores del SNCTI (Nueva Política) centros de investigación. </t>
  </si>
  <si>
    <t>Convocatoria Nacional para la conformación de un banco de proyectos elegibles de generación de nuevo conocimiento - 2017</t>
  </si>
  <si>
    <t>Invitación a presentar propuestas para la financiación de programas de investigación en ciencias médicas y de la salud</t>
  </si>
  <si>
    <t>12 de mayo de 2017</t>
  </si>
  <si>
    <t>Atlántico: 
27 de enero 2017
Meta: 
31 de julio 2017
Norte de de Santander,Valle del Cauca, Bucaramanga, Bogotá y 
Eje Cafetero: 
31 de octubre 2017</t>
  </si>
  <si>
    <t>Atlántico: 
27 de enero 2017</t>
  </si>
  <si>
    <t>Ventanilla Abierta para el reconocimiento de actores del SNCTI Centros de Innovación y Unidades I+D+i.</t>
  </si>
  <si>
    <t>Centros de Desarrollo Tecnológico reconocidos
Centros de Innovación reconocidos
Unidades I+D+i de Empresas reconocidas</t>
  </si>
  <si>
    <t>5
3
16</t>
  </si>
  <si>
    <t>03 de marzo de 2017</t>
  </si>
  <si>
    <t>10 de marzo de 2017</t>
  </si>
  <si>
    <t>Andino Amazónica, Pacífico, y Llanos Orientales: 3 de febrero 2017
Antioquia: 24 de febrero de 2017
Eje Cafetero: 6 de febrero de 2017
Caribe, Santanderes - Boyacá: 3 de marzo 2017
Tolima - Huila - Cundinamarca: 1 de febrero de 2017</t>
  </si>
  <si>
    <t>16 de junio 2017</t>
  </si>
  <si>
    <t>Convocatoria para apoyar el alistamiento y la presentación de solicitudes de patente por las vías nacional (oficina nacional) e internacional (PCT) relacionadas con las Tecnologías de la Información y las Comunicaciones – TIC</t>
  </si>
  <si>
    <t>Putumayo: en proceso de revisión por el grupo de registro.</t>
  </si>
  <si>
    <t xml:space="preserve">Los resultados se publicaron en la página de Colfuturo el 14 de mayo de 2017, 137 becarios de Doctorado y 1155 becarios de maestría y especialización  de acuerdo con el formato del indicador programático. </t>
  </si>
  <si>
    <t>Invitación a presentar propuesta para el Programa de Estancias de Investigación en la Escuela Bloomberg de Salud Pública - Johns Hopkins University</t>
  </si>
  <si>
    <t>Dirección de Fomento a la Investigación / Oficina de Internacionalización</t>
  </si>
  <si>
    <t>Evaluación</t>
  </si>
  <si>
    <t>Contratación</t>
  </si>
  <si>
    <t>Convocatoria Programa de estancias postdoctorales para beneficarios de formación Colciencias en entidades del SNCTeI</t>
  </si>
  <si>
    <t>17 de mayo 2017</t>
  </si>
  <si>
    <t>Sin novedad alguna. Se solicita actualizar las tareas del plan operativo en GINA</t>
  </si>
  <si>
    <t>Sin novedad alguna. El cierre del segundo corte es el 31 de agosto de 2017.</t>
  </si>
  <si>
    <t>A la  fecha los  Términos de Referencia de la convocatoria se encuentran diseñados, se tiene programado el proximo 02 de junio pasar a aprobacíon del comite de subdireccion para ser priblicada segun Plan de Convocatorias el 16 de junio de 2017.</t>
  </si>
  <si>
    <t>25 de julio de 2017</t>
  </si>
  <si>
    <t>Abierta, excepto en Bucaramanga, Bogotá, Barranquilla y Medellín</t>
  </si>
  <si>
    <t xml:space="preserve">La convocatoria cerró el pasado 7 de junio de 2017. En este momento, Fulbright realiza la consolidación de las solicitudes para determinar cuántos candidatos se presentaron a la convocatoria. </t>
  </si>
  <si>
    <t>La convocatoria se encuentra abierta y su cierre esta previsto para el 31 de agosto de 2017.</t>
  </si>
  <si>
    <t>Durante el mes de junio tuvo lugar la visita de difusión por parte del representante de Johns Hopkins University. Se realizó una sesión de socialización en COLCIENCIAS y varias reuniones para explicar los términos de referencia de la invitación en centros de investigación, universidades y en el Ministerio de Salud.</t>
  </si>
  <si>
    <t xml:space="preserve">La convocatoria abrió el pasado 31 de mayo de 2017 y cerrará el 31 de julio del 2017. </t>
  </si>
  <si>
    <t>A la fecha se encuentra abierta la convocatoria Doctorados Nacionales No. 785 de 2016.</t>
  </si>
  <si>
    <t>Evidencia archivo Validación investigadores</t>
  </si>
  <si>
    <t>En  Junio de 2017 y luego de 3 meses de la apertura del proceso, se tienen 17 Centros de Investigación diligenciando el formulario correspondiente para solicitar el reconocimiento. Hasta el momento no se han radicado solicitudes.</t>
  </si>
  <si>
    <t xml:space="preserve">Sin novedad </t>
  </si>
  <si>
    <t>Cada una de las tres propuestas se envió a dos pares evaluadores. Se presenta en adjunto excel que contiene el consolidado de la evaluación de las propuestas. 
 En el mes de junio se reciben las evaluaciones de las propuestas generadas por los pares evaluadores. Cada una de las tres propuestas recibidas se envío a evaluación de dos pares evaluadores, contando al final con un consolidado de seis evaluaciones.</t>
  </si>
  <si>
    <t>Se realizó solicitud de elaboración de contrato y emisión de CDR que lo soporta.
Una vez aprobado por el comité de subdirección, se solicitó la elaboración del contrato de apropiación social del conocimiento en gestión pública. Luego de trámites legales se suscribió y legalizó el contrato.</t>
  </si>
  <si>
    <t xml:space="preserve">Se completa la legalización del contrato y se da inicio al contrato. </t>
  </si>
  <si>
    <t>En el primer semestre del año 2017 se tramitaron las siguientes solicitudes:
Ingresos No Constitutivos de Renta y/o Ganancia Ocasional: 1 solicitud con concepto positivo por un valor de $141.299.200.
Exención del IVA por importación de equipos y/o elementos: 3 solicitudes con concepto positivo por un valor aprobado para exención de $ 25.333,78 y una solicitud con concepto negativo.
Renta exenta por nuevo software: Dos solicitudes con concepto positivo y dos solicitudes con concepto negativo.</t>
  </si>
  <si>
    <t>Hasta la fecha, se han enviado a Colciencias dos proyectos de la convocatoria 769 que se encuentran en proceso de revisión.</t>
  </si>
  <si>
    <t xml:space="preserve">
Hasta la fecha, no se han decidido o calificado propuestas en el marco de la convocatoria 786.
</t>
  </si>
  <si>
    <t>La apertura de la ventanilla se dio el 01 de junio</t>
  </si>
  <si>
    <t>Centros de Desarrollo Tecnológico reconocidos
Centros de Innovación reconocidos
14
Unidades I+D+i de Empresas reconocidas</t>
  </si>
  <si>
    <t xml:space="preserve">Se tiene un avance al respecto de las uinidades de I+D+i de las unidades en un cumplimiento de más del 80% de la meta cumplida del indicador de unidades de empresas reconocidas de I+D+i. </t>
  </si>
  <si>
    <t>Con el objetivo de continuar fortaleciendo las capacidades de innovación en  los empresarios que han sido beneficiados a través del Programa Alianzas, se estructuró la metodología bajo la cual  serán  apoyadas las empresas durante el segundo semestre de 2017 con el apoyo de Neurocity. En esta se enmarcan las siguientes etapas:
-InnoGo: Espacio de encuentro y visibilidad entre los participantes del Programa, facilitando el establecimiento de redes, a través de escenarios para la co-creación. Para lo cual se realizará un evento nacional en la ciudad de Bogotá.
-Tu media Naranja Empresarial: Acompañamiento en la implementación de prototipos a 8 empresas del país (una por cada Alianza).
-Propulsores de la Innovación: Transferencia de conocimiento y habilidades a actores del ecosistema de innovación (espacio para facilitadores que han acompañado al programa).
Cabe resaltar que esta actividad, se realizará en el marco del convenio 209-2015 celebrado con Confecámaras. Se adjunta documento con el detalle de la metodología y el acta de Comité en donde fue aprobada, para su ejecución en el segundo semestre de 2017.</t>
  </si>
  <si>
    <t xml:space="preserve">El siguiente es el reporte parcial del resultado de la segunda convocatoria abierta por iNNpulsa Colombia después de la adenda con cierre hasta el 16 de junio de 2.017, con el fin de brindar más posibilidades a los interesados de postularse por el tiempo que puedan demandar algunos de los trámites de postulación.
Fecha de apertura: 23 de febrero de 2017
Fecha de cierre: 23 de junio de 2017
Postulaciones recibidas: 135
Postulaciones evaluadas (etapa pre viabilidad): 94
Postulaciones pendientes por evaluar (etapa pre viabilidad): 42
Postulaciones en evaluación de viabilidad: 37
Postulaciones en proceso de corrección documental: 15
Postulaciones evaluadas (etapa de evaluación de elegibilidad): 41
Teniendo en cuenta el reciente cierre de la convocatoria no es posible realizar un reporte definitivo del resultado de la evaluación realizada ya que en este momento el Comité técnico del Convenio se encuentra en etapa de evaluación de las postulaciones. Al finalizar el proceso que se encuentra a cargo de iNNpulsa se entregará el informe que consolide los resultados de dicha convocatoria. </t>
  </si>
  <si>
    <t xml:space="preserve">Se realizó la evaluación de nueve (9) propuestas presentadas bajo el rol de ejecutoras el día trece (13) de junio de 2017 de acuerdo con lo establecido en el numeral 10, criterios de evaluación de los términos de referencia de la convocatoria 774 de 2017, quedando seleccionadas en la evaluación siete (7) propuestas bajo el rol de ejecutoras.
Se realizó la evaluación de setenta y siete (77) propuestas presentadas bajo el rol de beneficiarias de acuerdo con lo establecido en el numeral 10, criterios de evaluación de los términos de referencia de la convocatoria 774 de 2017, quedando elegibles (61) propuestas.
Actualmente, la publicación del banco definitivo de elegibles se encuentra programada para el 5 de julio de 2017, de acuerdo con lo establecido en los términos de referencia de la convocatoria. Se informa que una vez se de la publicación del banco definitivo la cual se tiene prevista para el cinco (5) de julio de 2017, se solicitará la documentación requerida para proceder con la elaboración de los contratos con las empresas bajo el rol de ejecutoras. </t>
  </si>
  <si>
    <t>La convocatoria de Especializacion Inteligente de la Industria TI 2017 dio apertura el pasado 16 de Junio y tiene como fecha de cierre el 04 de agosto del presente año. Mediante acta No 20 de comitè de subdireccion se dio aprobacion a los terminos de referencia y mediante resolucion 537 de 2017 se dio apertura a la misma. Hasta la fecha no se han recibido propuestas, pues como se indico anteriormente la fecha limite es el 04 de agosto e ingresaran por la plataforma SIGP.</t>
  </si>
  <si>
    <t>N/A</t>
  </si>
  <si>
    <t>El 03 de abril se realizó una reunión entre Anne Muller, representante de Ecos- Nord y Colciencias con el ánimo de  trazar la ruta del capítulo uno de la Convocatoria para la vigencia 2017 y el 05 de abril se sostuvo reunión con Alemania para revisar las áreas de interés con las que contarían los capítulos dos y tres.
Entre el 03 y el 16 de mayo se construyeron los Términos de Referencia y se enviaron a revisión de la Dirección de Recursos y Logística, Secretaría General y Oficina Asesora de Planeación y se solicitaron los CDR para el financiamiento del capítulo uno relacionado con Ecos- Nord.  
El 17 de mayo se presentó la convocatoria en el Comité de Subdirección y fue aprobada para publicación. El 22 de mayo se parametrizó la convocatoria en el portal de Colciencias SIGEP.
El 31 de mayo de 2017 mediante Resolución 467 de 2017, se publicaron los Términos de Referencia de la Convocatoria para conformar un Banco de Elegibles en el marco de proyectos entre Colombia y Europa (Francia- Alemania) para el intercambio de investigadores.
Adicionalmente, el 20 de junio se realizó la socialización de la Convocatoria 2017 con la participación de los investigadores Alejandro Oyono Ondo de la Universidad del Rosario, beneficiario del capítulo Ecos- Nord 2013 y Carlos Rafael Castillo Saldarriaga de Corpoica, beneficiario de la convocatoria 760 de 2016, capítulo Alemania.</t>
  </si>
  <si>
    <t>Banco definitivo</t>
  </si>
  <si>
    <t xml:space="preserve">Se  evidencia cumplimiento del 89%de la meta con 25 becas de maestría otorgadas a nivel nacional. Esta pendiente la confirmación. Se solicita reporte de financiables o cifras de las becas otorgadas. </t>
  </si>
  <si>
    <t xml:space="preserve">Se cumple el 100% de la meta, se otorgan 12 becas de maestría nacional y 3 becas de doctorado nacional y 3 becas para jóvenes investigadores. Se solicita reporte de financiables o cifras de las becas otorgadas. </t>
  </si>
  <si>
    <t>De acuerdo con el banco definitivo se otorgan 13 becas de maestría en el exterior, 15 becas de doctorado nacional y 5 becas de doctorado en el exterior y 58 jóvenes apoyados. Cumplimiento de la meta del 100%</t>
  </si>
  <si>
    <t xml:space="preserve">Se evidencia un cumplimiento del 96% de la meta. Se otorgan 53 becas de doctorado a nivel nacional. </t>
  </si>
  <si>
    <t xml:space="preserve">Se publicó el banco definitivo de elegibles con los siguientes resultados: 140 becas de Maestria Nacional, 19 becas de doctorado en el exterior 56 becas de doctorado nacional. </t>
  </si>
  <si>
    <t>Se tiene resultado de 72 becas de Maestría Nacional  y 4 becas de Doctorado en el Exterior. Se da cumplimiento al 100% de la meta</t>
  </si>
  <si>
    <t>Se realiza el informe del Cierre de la Convocatoria No.768 de 2016 "Para la indexación de revistas especializadas de ciencia, tecnología e innovación - Publindex". Proceso que se cerro el 31 de mayo de 2017.</t>
  </si>
  <si>
    <t xml:space="preserve">Se inscribieron 627 revistas nacionales de las cuales 584 tienen aval institucional, estan divididas en 6 grandes áreas siendo la más representativa ciencias sociales. Con este nivel de participación se podría dar cumplimiento a la meta de la convocatoria al 100% </t>
  </si>
  <si>
    <t>Publicación de banco de elegibles definitivo primer corte, y prelinar del segundo corte que cerraron en 2017</t>
  </si>
  <si>
    <t xml:space="preserve">Cierre de la convocatoria será el 31 de agosto de 2017. Como resultado del primer corte se tienen 24 propuestas elegibles de j+ovenes investigadpres apoyados. Este resultado es del primer corte. El banco prelimnar del segundo corte tiene 25 propuestas de jóvenes investigadores apoyados. </t>
  </si>
  <si>
    <t>Se realizo contrato con la Universidad del Valle para apoyar la movilidad de 3 investigadores en la eventual conformación de consorcio para participar en el programa Horizonte 2020</t>
  </si>
  <si>
    <t xml:space="preserve">De acuerdo con lo informado en anteriores reportes a continuación se relacionan los resultados de las convocatorias abiertas por los operadores para el proceso de identificación y posterior apoyo en el mismo:
BOGOTÁ:
Brigada de Patentes y Fondo de Patentes:
Convocatoria 2017 - Octubre 30 de 2016 a abril 30 de 2017. 
N. Postulantes: 337
N. Evaluados: 300
N. Rechazados temporalmente: 36
N. Aprobadas temporalmente: 188
BARRANQUILLA:
Brigada de Patentes y Fondo de Patentes:
Convocatoria 2017 - Febrero 10 de 2017 a marzo 26 de 2017. 
N. Postulantes: 20
N. Evaluados: 20
N. Rechazados: 16
N. Aprobadas: 4
BUCARAMANGA:
Brigada de Patentes:
Convocatoria 2017 - Enero 18 de 2017 a febrero 10 de 2017. 
N. Postulantes: 19.
N. Evaluados: 19
N. Rechazados: 8
N. Aceptados: 11
Fondo de Patentes: 
Convocatoria 2017 - Marzo 13 de 2017 a abril 10 de 2017. 
N. Postulantes: 28.
N. Evaluados: 22.
N. Rechazados: 6.
N. Aceptados temporalmente: 22.
CALI:
Brigada de Patentes y Fondo de Patentes:
Convocatoria 2017
N. Postulantes: 369
N. Evaluados temporalmente: 50
N. Aprobadas temporalmente: 20
MEDELLÍN:
Fondo de Patentes: 
Convocatoria 2017 - Diciembre 18 de 2016 a Febrero 10 de 2017. 
N. Postulantes: 102 - Diciembre 18 de 2016 a Febrero 10 de 2017.
N. Evaluados: 102 - Febrero 10 a Marzo 21 de 2017.
N. Rechazados: 51
N. Aceptados: 51
Brigada de Patentes
Convocatoria 2017 -   Abril 3 al 19 de 2017
N. Postulados: 159
N. Evaluados: NA
N. Rechazados: 78
N. Aceptados: 81
Esta es la ejecución de los operadores en lo que respecta a las convocatorias abiertas para la postulación de los interesados en participar de las estrategias de Propiedad Intelectual.
En lo relacionado con las solicitudes de patente ante la SIC de acuerdo con el reporte formal de esta Entidad se tiene que entre abril y mayo se han radicado 75 solicitudes, lo que equivale a 33 en abril y 42 en mayo. El reporte para cerrar el trimestre, es decir, incluyendo el mes de junio se realizará aproximadamente la tercera semana de julio, fecha en la que la SIC emite su boletín formal. </t>
  </si>
  <si>
    <t xml:space="preserve">Registro de resultados: 
Brigada de Patentes y Fondo de Patentes::
Convocatoria 2017
N. Postulantes: 1034
N. Evaluados: 463
N. Rechazados: 245
N. Aceptados: 377
</t>
  </si>
  <si>
    <t>Los resultados del Programa Crédito Beca 2017 fueron publicados en la página web de Colfuturo. Se seleccionaron 1.292 candidatos (doctorados 137; maestría 1.155)</t>
  </si>
  <si>
    <t>Se debe adjuntar  en el formato de soporte al indicador programático registrando los proyectos financiables para tener en cuenta aquellos que sumen a la meta estratégica de "Proyectos de Investigación Apoyados".</t>
  </si>
  <si>
    <t>Se realizó la validación de los investigadores que presentaron propuesta, en la cual 5 de 7 investigadores se encuentran categorizados y en su totalidad registran hoja de vida en la base del CvLac.
Se entregarán resultados definitivos de financiables en noviembre, previa reunión del Comité de  Selección de Propuestas, la cual se llevará acabo en el mes de septiembre.</t>
  </si>
  <si>
    <t xml:space="preserve">Se recibieron 12 propuestas, dos de ellas no entraron al proceso de evaluación por no presentar alianza con empresas.  Como resultado se obtuvo un total de 6 de proyectos elegibles.
 </t>
  </si>
  <si>
    <t>Se cuenta con el memorando de elaboración de contrato, la contratación fue aprobada en el Comité de Subdirección del 8 de junio de 2017.</t>
  </si>
  <si>
    <t xml:space="preserve">El avance de la convocatoria se muestra a continuación:
'Modalidad No1: fueron validados por la Instituciones los presupuestos, se han orfeado 8 solicitudes de elaboración de contrato y los 10 restantes se encuentran en revisión por el área técnica.
Modalidad No.2: La convocatoria para proyectos de ciencia, tecnología e innovación en salud 2017, cerró el 7 de junio, se recibieron 612 propuestas. La Oficina de Registro llevó a cabo la revisión de requisitos e informó a los proponentes, los cuales debían realizar los ajustes hasta el 23 de junio.
Está pendiente el reporte final de la Oficina de Registro de las propuestas que cumplieron con los requisitos y pasan a etapa de evaluación
 </t>
  </si>
  <si>
    <t>Se realizaron las mesas de trabajo con el MSPS, en las cuales se establecieron los temas a financiar a cada uno de los programas al igual que el monto de las propuestas. 
Se están ajustando algunos documentos de la invitación.</t>
  </si>
  <si>
    <t>Durante el mes de junio se desarrolló la fase 1 de la convocatoria. 
A la fecha hay alrededor de 70 beneficiarios de COLCIENCIAS inscritos. Así mismo se realizaron sesiones de socialización de la convocatoria con beneficiarios COLCIENCIAS en el Reino Unido y con el público en general. 
Se ha adelantado una amplia estrategia de difusión de la convocatoria en conjunto con la oficina de comunicaciones.</t>
  </si>
  <si>
    <t xml:space="preserve">De acuerdo con lo aprobado en el Comité de Dirección del 25 de abril de 2017, la fecha de apertura de la convocatoria se reprogramó para el 31 de mayo de 2017. Se recomienda hacer seguimiento a la disponibilidad de los recursos de la convocatoria. La convocatoria tiene cierre el 26 de septiembre de 2017. </t>
  </si>
  <si>
    <t>Se publicó el banco definitivo de  elegibles el 16 de junio de 2017</t>
  </si>
  <si>
    <t>Se reporta el banco de financiables el 17 de mayo de 2017</t>
  </si>
  <si>
    <t xml:space="preserve">La convocatoria cerró el 16 de mayo de 2017 de los cuales se tienen 3 movilidades. No se tiene evidencia de las movilidades reportadas y no es claro el reporte de gestión frente a los resultados de cierre de la convocatoria que fue el 16 de mayo. No se tiene reporte del indicador en el formato acordado con OAP. </t>
  </si>
  <si>
    <t>Convocatoria para conformar las ternas del Consejo Nacional de Bioética - CNB</t>
  </si>
  <si>
    <t>Ternas</t>
  </si>
  <si>
    <t>02 de mayo de 2017</t>
  </si>
  <si>
    <t>ESTADO DE LA CONVOCATORIA AL  31 DE JULIO DE 2017</t>
  </si>
  <si>
    <t xml:space="preserve">Esta en proceso de evaluación. 
 La publicación de seleccionados se hará el 31 de agosto. </t>
  </si>
  <si>
    <t xml:space="preserve">Se actualiza el valor de la convocatoria en el plan de acuerdo con la aprobación del comite de dirección del 20 de abril. 
La convocatoria cierra el 31 de agosto y publicará su banco preliminar de elegibles el 13 de noviembre. </t>
  </si>
  <si>
    <t xml:space="preserve">La invitación cerró  el 31 de julio de 2017. Se publicó notificación de dicha extensión en la web de Colciencias. 
El valor de la invitación difiere del valor aprobado en el comité de subdirección  por $618 millones en comité de subdirección se aprobó por 206 millones. </t>
  </si>
  <si>
    <t xml:space="preserve">La convocatoria cerró el 31 de julio de 2017, aún no se tienen datos preliminares del nivel de propuestas que llegaron. </t>
  </si>
  <si>
    <t>Se seleccionan 6 propuestas como elegibles del banco. Se publicó el banco definitivo el 26 de julio de 2017</t>
  </si>
  <si>
    <t>La convocatoria cumplió con la meta prevista.
El reporte en la herramienta cumplió con los criterios de calidad y oportunidad.
Se encuentra en proceso de contratación.</t>
  </si>
  <si>
    <t>Banco Elegibles</t>
  </si>
  <si>
    <t>La convocatoria para proyectos de ciencia, tecnología e innovación en salud - 2017, tuvo cierre el pasado 07 de junio de la cual se recibieron 611 propuestas en la modalidad 2, en la modalidad 1 se han radicado 8 solicitudes de elaboración de contrato y los 10 restantes se encuentran en revisión por el área técnica. Los datos de la modalidad 1 no se pueden tener en cuenta dado que no se han reportado en el formato de soporta al indicador, establecidos por la OAP. 
La convocatoria esta en proceso de evaluación</t>
  </si>
  <si>
    <t>Se está realizando la selección e invitación a dos evaluadores para que participen en el proceso de evaluación de la única propuesta que clasificó en el Programa GEO. 
En el mes de julio, se definió junto con el Director de Fomento a la Investigación, la matriz de evaluación y se parametrizó en el SIGP. Los 75 proyectos recibidos, que cumplieron requisitos, se encuentran distribuídos de la siguiente forma:  Agropecuarias (16), Ingeniería (15), Sociales, Humanas y educación (14), Energía y minería (8), Básicas (8), Ambiente (8), Mar (4), Geociencias (1) y Defensa (1).</t>
  </si>
  <si>
    <t>De acuerdo con el banco de propuestaas que pasarían a evaluación no se tiene el número de proyectos suficientes para cumplir la meta. Se requiere tener un plan para  recuperar el incumplimiento de este mecanismo, adicionalmente se debe dar clara justificación en el reporte de las razones por las cuales no se logra la meta.</t>
  </si>
  <si>
    <t xml:space="preserve">Se evaluaron 3 propuestas lo que permite tener cumplimiento en la meta, se requiere tener avance en la contratación. Esta a la espera de presentar en comité de subdirección para aprobar la contratación. </t>
  </si>
  <si>
    <t xml:space="preserve">En el comité de subdirección del 21 de junio de 2017 se aprobó la modificación del cronograma, numeral 12 de la convocatoria. El cierre esta programado para el 14 de agosto. </t>
  </si>
  <si>
    <t xml:space="preserve">Cerró la convocatoria el 25 de jluio de 2017. la cual presentó los siguientes resultados: 403.530 curriculos registrados, 16774 grupos de investigación registrados de los cuales 7386 estan avalados por al menos una institución y finalmente 6246 grupos inscritos de los cuales 5296 estan avalados por al menos una institución. Esta convocatoria debe reformular el indicador de artículos ya que no da cuenta del registro de los mismos. </t>
  </si>
  <si>
    <t xml:space="preserve">Se presento la solicitud en el comité de subdirección de la cuarta semana de julio para la aprobacion de la apertura de la invitación que será el 02 de agosto de 2017 que aprotará como mínimo con 12 proyectos de investigación apoyados. </t>
  </si>
  <si>
    <t>02 de agosto de 2017</t>
  </si>
  <si>
    <t xml:space="preserve">De acuerdo con correo electrónico de la Dirección de Fomento a la investigación se tiene planeada la apertura de esta convocatoria en octubre de 2017. La misma tendiendo en cuenta las condiciones de ley de garantías no entregaría resultados si no hasta el segundo semestre de 2018. </t>
  </si>
  <si>
    <t>El 31 de mayo de 2017 siendo las 4:00 p.m. del 31 de mayo de 2017, se procedió a cerrar la convocatoria No.768 de 2016. Al cierre de la convocatoria se inscribieron 627 revistas científicas nacionales para participar en el proceso de indexación, de las cuales 584 obtuvieron aval institucional para participar en el proceso de indexación de revistas científicas colombianas.</t>
  </si>
  <si>
    <t>Al cierre de la convocatoria se inscribieron 627 revistas científicas nacionales para participar en el proceso de indexación, de las cuales 584 obtuvieron aval institucional para participar en el proceso de indexación de revistas científicas colombianas. La nueva convocatoria tiene apertura en octubre de 2017</t>
  </si>
  <si>
    <r>
      <t xml:space="preserve">En comité de subdirección del 15 de junio se aprobó la modificación de los numerales: 8.3.1. y 8.3.2. y el numeral 2.1.4 de los términos de referencia, además del anexo 12.
Lo anterior se ajustó y publicó mediante la </t>
    </r>
    <r>
      <rPr>
        <b/>
        <sz val="12"/>
        <color theme="1"/>
        <rFont val="Arial"/>
        <family val="2"/>
      </rPr>
      <t>adenda n° 1</t>
    </r>
    <r>
      <rPr>
        <sz val="12"/>
        <color theme="1"/>
        <rFont val="Arial"/>
        <family val="2"/>
      </rPr>
      <t xml:space="preserve">  el 27 de junio. 
Dado el nivel de solicitudes por complicaciones en el registro de propuestas se realizó en comité de subdirección del 29 de junio la aprobación de la </t>
    </r>
    <r>
      <rPr>
        <b/>
        <sz val="12"/>
        <color theme="1"/>
        <rFont val="Arial"/>
        <family val="2"/>
      </rPr>
      <t xml:space="preserve">adenda n° 2, </t>
    </r>
    <r>
      <rPr>
        <sz val="12"/>
        <color theme="1"/>
        <rFont val="Arial"/>
        <family val="2"/>
      </rPr>
      <t xml:space="preserve">que modifica el numeral 15 (Cronograma de la Convocatoria) dando cierre a la convocatoria el 11 de julio de 2017 y trasladando el periodo de ajuste de requisitos en el SIGP hasta el 21 de julio. 
El 11 Julio cerró la convocatoria. Cerró con 22 programas inscritos, por 17 IES nacionales Ancla. Numero estimado de proyectos asociados 196. </t>
    </r>
  </si>
  <si>
    <t>0%
Centros de Desarrollo Tecnológico reconocidos
0%
Centros de Innovación reconocidos
87,5%
Unidades I+D+i de Empresas reconocidas</t>
  </si>
  <si>
    <t>Con relación al Reconocimiento de las Unidades de I+D+i:
Aprobadas: dos (2) Unidades de I+D+i de Harinera del valle y Team foods
Total tramitadas en el mes:  dos(2) solicitudes
En trámite de evaluación: veintiuna (21) solicitudes.
Con relación al Reconocimiento de los Centros:
​​A la fecha no hay solicitudes radicadas para el trámite en evaluación
Se retiraron del trmaite 2 solicitudes de reconocimiento de centros por requisitos incompletos segun lo definido en la guía de autoevaluación</t>
  </si>
  <si>
    <t xml:space="preserve">Se debe ajustar el responsable de las tareas por temas de recursos de talento humano. No se tiene el reporte de ejecución de recursos de las 300 empresas. </t>
  </si>
  <si>
    <t xml:space="preserve">Se publicó el banco definitivo de elegibles de empresas beneficiarias el 05 de julio que muestra un resultado de 63 3empresas elegibles. Este resultado alerta el cumplimiento de la meta para la vigencia de 2017, se da cumplimiento solo al 57,27% . Se pide plantear un plan de acción para lograr el cumplimiento de la meta. </t>
  </si>
  <si>
    <t xml:space="preserve">Posterior a la etapa de publicación en el portal de Ruta N (operador de la convocatoria) de la lista en la cual se relacionan las propuestas cuyo puntaje supera el mínimo requerido (80 puntos) y una vez verificado que no se recibieron solicitudes de aclaración, se deja en firma la publicación de resultados Junio 30 de 2017 en la cual se indican los 8 proyectos elegibles y a quienes se les asignarán recursos hasta su agotamiento en estricto orden descendente.  </t>
  </si>
  <si>
    <t xml:space="preserve">Se da cumplimiento a la meta de empresas apoyadas en procesos de innovación, es necesario reportar el banco de financiables para cononcer el nivel de ejecución de los recursos. </t>
  </si>
  <si>
    <t>Durante el mes de junio,  310 compañías continuaron con la ejecución del programa de Sistemas de Innovación Empresarial en las 6 ciudades Pacto por la Innovación. Asimismo, se envió a Cámara de Comercio de Cartagena el convenio a suscribirse con el Fondo Francisco José de Caldas, el cual está en proceso de firma por parte de la Cámara.
Adicionalmente, se aprobó mediante comité de subdirección el otrosí a realizarse en el convenio con Cámara de Comercio de Manizales para implementar la segunda versión del programa de Sistemas de Innovación en el eje cafetero, y se adelantaron acuerdos con las Cámaras de Comercio de Bogotá, Bucaramanga, Cali y Cúcuta para realizar el otrosí en cada región para implementar de nuevo la estrategia.
A lo largo del primer semestre del año se lanzaron convocatorias en las ciudades  de Barranquilla, Bucaramanga, y Cali, con el fin de cumplir la meta de cada región de empresas apoyadas en innovación a partir de la estrategia de Sistemas de Innovación. En las ciudades mencionadas la meta es  66, 9, y 28 empresas respectivamente.</t>
  </si>
  <si>
    <t xml:space="preserve">No se tiene reporte de avance al respecto de las convocatorias. No se da cuenta de avance sobre las demas convocatorias salvo por el tema del convenio que se logró firmar con  la Cámara de Comercio de Cartagena. Abre la convocatoria de Meta el 31 de julio. no se tiene reporte de la apertura de las convocatorias de las demas ciudades. </t>
  </si>
  <si>
    <t>Se tiene un reporte de 72 propuestas elegibles de las 133 postulaciones presentadas. Estan repartidas las solicitudes entre empresas y personas naturales, por tipo de postulante el grupo más representativo es el de independientes 47% seguido por universidades 35% y empresas 13%.</t>
  </si>
  <si>
    <t xml:space="preserve">La convocatoria cierra el viernes 04 de agosto. </t>
  </si>
  <si>
    <t xml:space="preserve">Debido a que la convocatoria abrió el pasado 16 de junio y cierra el próximo 16 de agosto de 2017, aun no se cuenta con el entregable que evidencie la realización de esta acción.
 </t>
  </si>
  <si>
    <t xml:space="preserve">La convocatoria cierra el viernes 16 de agosto. </t>
  </si>
  <si>
    <t xml:space="preserve">Se hace una solicitud de modificación de la convocaatoria para dar apertura el 13 de octubre de 2017 por $1.000.000.000 reduciendo el presupuesto. </t>
  </si>
  <si>
    <t xml:space="preserve">La convocatoria abre el 13 de octubre. Se recomienda tener especial cuidado con las fechas de contratación considerando el escenario de la ley de garantías. </t>
  </si>
  <si>
    <t xml:space="preserve">La convocatoria abre el 02 de octubre de 2017. Se recomienda tomar acciones para reducir el riesgo del proceso de contratación por el escenario de ley de garantías. </t>
  </si>
  <si>
    <t xml:space="preserve">Para ajustar el plan anual de convocatorias se solicita desde la DDTI cambiar la modalidad del mecanismo para que sea invitación a presentar propuesta. </t>
  </si>
  <si>
    <t xml:space="preserve">No se tiene reporte de avance en resultados. El cierre de la convocatoria fue el 05 de julio de 2017. El banco preliminar de resultados se da el 02 de octubre lo que podría presentar complicaciones en el proceso de contratación bajo el escenario de la ley de garantías. </t>
  </si>
  <si>
    <t xml:space="preserve">No se tiene reporte de avance en la meta o en la gestión de solicitudes de la convocatoria. </t>
  </si>
  <si>
    <t xml:space="preserve">Se recomienda fortalecer la gestión para tener efectos en la participación de la convocatoria.  No se tiene reportes de avance </t>
  </si>
  <si>
    <t>Se realizó los trámites administrativos para cambiar la fecha de apertura de la convocatoria a razón de las dificultades halladas en las visitas de caracterización y línea base a los 10 Sujetos de Reparación Colectiva se requiere de más tiempo para el desarrollo de actividades para construcción de retos, por lo cual la nueva fecha de apertura de la convocatoria es el 25 de julio de 2017.
Se elaboró los términos de referencia y anexos de la convocatoria y se enviaron a las áreas de SEGEL, OPA y DAF para revisión y concepto mediante memorandos 20175300060193, 20175300060243 y 20175300060253. (Se adjunta memorandos)
Durante el primer semestre Ideas para a el Cambio ha sensibilizado a 1811 ciudadanos a través de la página www.ideasparaelcambio.gov.co (Se adjunta Formato Soporte al Indicador - Personas Sensibilizadas)</t>
  </si>
  <si>
    <t xml:space="preserve">La convocatoria permanecerá abierta hasta agotar recursos.  Se evidencia en el banco de financiables de los cortes 1 y 2 los siguientes resultados: Doctorado  Nacional 2 candidatos financiables, Maestría Nacional 5 candidatos financiables, Jóvenes Investigadores 3 candidatos financiables. Lo que muestra un cumplimiento del  45%. 
Se publica adenda aprobada en el comdir del 02 de junio modificando la convocatoria y buscando incrementar la participación de la convocatoria e invertir los recursos en su totalidad. En la adenda se modifican los cpitulos 1,2  y 3, así: capitulo 1, numerales 1,2,5,6 y 9, capítulo 2 numerales 5 y 9, capítulo 3 numerales 5 y 8. </t>
  </si>
  <si>
    <t xml:space="preserve">Banco preliminar </t>
  </si>
  <si>
    <t xml:space="preserve">Se tiene reporte del banco preliminar de elegibles en donde los resultados son: candidatos elegibles en banco preliminar del segundo corte: 
26 Maestría Nacional
5 Maestría Exterior
4 Doctorado Nacional 
4 Dcotorado Exterior 
Con estos resultados no se cumpliría la meta de doctorado para la convocatoria. Solo se tendrían 8 becarios de 12 se cumpliría al 66%. </t>
  </si>
  <si>
    <t>No se tiene reporte de avance al mes de julio.</t>
  </si>
  <si>
    <t xml:space="preserve">El 11 Julio cerró la convocatoria. (Fecha en términos de referencia 30 de junio, se adenda cronograma para el 11 de julio por solicitud de los proponentes, se adjuntan evidencias)
Cerró con 22 programas inscritos, por 17 IES nacionales Ancla.
La oficina de registro entregó reporte de primera revisión de requisitos y posterior entregó informe de resultado del periodo de ajustes, dicho reporte, está siendo analizado por la Unidad Ejecutora para definir el estado final de las propuestas. 
El 28 de julio ICETEX firmó contrato de préstamo con el Banco Mundial, lo que facilita la financiación de las propuestas, más que solo la conformación del banco.
Se conformó el banco de evaluadores para la fase del proceso de evaluación y decisión de propuestas:
Evaluadores Confirmados: 
Alimentos = 37
Energía = 42 
Salud = 23
Bioeconomía = 25
Sociedad = 23
Total: 150
 </t>
  </si>
  <si>
    <t>Sin reporte en el sistema GINA al 31 de julio.</t>
  </si>
  <si>
    <t>De acuerdo con el cronograma previamente fijado en los Términos de Referencia, la Convocatoria 781 de 2017 cerró su primera etapa (correpondiente a la "actualización de información") el día 25 de julio de 2017, a las 3:00 p.m. Así consta en el ACTA DE CIERRE que se adjunta.</t>
  </si>
  <si>
    <t>De acuerdo con la ejecución del componente de formación del Programa Alianzas en las regiones, para el segundo trimestre de 2017, se tienen los siguientes avances, respecto al número de empresas formadas, por Alianza:
- Andino Amazónica: 75 empresas
- Antioquia: 86 empresas
- Caribe: 78 empresas.
- Eje cafetero: 61 empresas.
Por lo anterior, se cuenta a la fecha con 300 empresas apoyadas en procesos de innovación en la etapa de formación del programa, por lo cual se da cumplimiento a la meta establecida para el segundo trimestre. Respecto a las empresas sensibilizadas, se estan adelantando actividades en las regiones y se tiene previsto la realización del InnoGo para el segundo semestre del 2017, por lo cual se espera reportar el avance de empresas sensibilizadas en el tercer trimestre del año.</t>
  </si>
  <si>
    <t>En el marco de la convocatoria 775-2017 Jóvenes Investigadores e Innovadores por la Paz, durante el período de julio se realizó el cierre de la convocatoria, donde se recibieron en total 1151 Proyectos, de los cuales 874 cumplen a cabalidad con los requisitos de los términos de Referencia y 277 no cumplen uno o varios requisitos, lo cual se puede evidenciar en la plataforma INSTITULAC.</t>
  </si>
  <si>
    <t xml:space="preserve">La convocatoria cerró el 04 de julio. 
Se encuentran diferencias en lo aprobado por el comité de subdirección y la página web para la convocatoria.Se solicita al área comunicar al área de Comunnicaciones el ajuste en la página web.  
Considerando a quien esta dirigida y la fecha de publicación del banco de elegibles del 16 de noviembre se alerta acerca del riesgo de la convocatoria en el proceso de contratación dado el escenario de ley de garantías. 
Basados en los resultados del cierre y de la revisión de requisitos se puede dar cumplimiento a la meta. </t>
  </si>
  <si>
    <t>Se dió apertura a la convocatoria el 25 de julio, considerando el cronograma y el cierre de la misma el 29 de septiembre, se alerta acerca del riesgo frente a la restricción en la contratación en el escenario de ley de garantías ya que se tiene banco de elegibles el 07 de diciembre y por otro lado se tiene posibilidades de contratación con entres territoriales dado el enfoque de la convocatoria. 
Esta pendiente el plan operativo de la convocatoria.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</si>
</sst>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0_-;\-&quot;$&quot;* #,##0_-;_-&quot;$&quot;* &quot;-&quot;_-;_-@_-"/>
    <numFmt numFmtId="41" formatCode="_-* #,##0_-;\-* #,##0_-;_-* &quot;-&quot;_-;_-@_-"/>
    <numFmt numFmtId="44" formatCode="_-&quot;$&quot;* #,##0.00_-;\-&quot;$&quot;* #,##0.00_-;_-&quot;$&quot;* &quot;-&quot;??_-;_-@_-"/>
    <numFmt numFmtId="164" formatCode="[$-240A]d&quot; de &quot;mmmm&quot; de &quot;yyyy;@"/>
    <numFmt numFmtId="165" formatCode="dd/mm/yyyy;@"/>
    <numFmt numFmtId="166" formatCode="_-&quot;$&quot;* #,##0_-;\-&quot;$&quot;* #,##0_-;_-&quot;$&quot;* &quot;-&quot;??_-;_-@_-"/>
    <numFmt numFmtId="167" formatCode="0.0%"/>
  </numFmts>
  <fonts count="22" x14ac:knownFonts="1">
    <font>
      <sz val="11"/>
      <color theme="1"/>
      <name val="Calibri"/>
      <family val="2"/>
      <scheme val="minor"/>
    </font>
    <font>
      <sz val="12"/>
      <name val="Arial"/>
      <family val="2"/>
    </font>
    <font>
      <sz val="12"/>
      <color theme="1"/>
      <name val="Arial"/>
      <family val="2"/>
    </font>
    <font>
      <b/>
      <sz val="12"/>
      <color theme="0"/>
      <name val="Arial"/>
      <family val="2"/>
    </font>
    <font>
      <b/>
      <sz val="12"/>
      <color rgb="FFFFFF00"/>
      <name val="Arial"/>
      <family val="2"/>
    </font>
    <font>
      <b/>
      <sz val="10"/>
      <color theme="0"/>
      <name val="Arial"/>
      <family val="2"/>
    </font>
    <font>
      <sz val="11"/>
      <color theme="1"/>
      <name val="Arial"/>
      <family val="2"/>
    </font>
    <font>
      <b/>
      <sz val="11"/>
      <color theme="1"/>
      <name val="Arial"/>
      <family val="2"/>
    </font>
    <font>
      <b/>
      <sz val="14"/>
      <color theme="1"/>
      <name val="Arial"/>
      <family val="2"/>
    </font>
    <font>
      <b/>
      <sz val="11"/>
      <color theme="0"/>
      <name val="Arial"/>
      <family val="2"/>
    </font>
    <font>
      <sz val="11"/>
      <color theme="1"/>
      <name val="Calibri"/>
      <family val="2"/>
      <scheme val="minor"/>
    </font>
    <font>
      <b/>
      <sz val="12"/>
      <color theme="1"/>
      <name val="Arial Narrow"/>
      <family val="2"/>
    </font>
    <font>
      <vertAlign val="subscript"/>
      <sz val="12"/>
      <name val="Arial"/>
      <family val="2"/>
    </font>
    <font>
      <sz val="11"/>
      <name val="Arial"/>
      <family val="2"/>
    </font>
    <font>
      <sz val="9"/>
      <color indexed="81"/>
      <name val="Tahoma"/>
      <family val="2"/>
    </font>
    <font>
      <b/>
      <sz val="9"/>
      <color indexed="81"/>
      <name val="Tahoma"/>
      <family val="2"/>
    </font>
    <font>
      <sz val="10"/>
      <name val="Arial"/>
      <family val="2"/>
    </font>
    <font>
      <b/>
      <sz val="8"/>
      <color theme="0"/>
      <name val="Arial"/>
      <family val="2"/>
    </font>
    <font>
      <b/>
      <sz val="12"/>
      <color rgb="FFFF0000"/>
      <name val="Arial"/>
      <family val="2"/>
    </font>
    <font>
      <sz val="12"/>
      <color rgb="FF000000"/>
      <name val="Verdana"/>
      <family val="2"/>
    </font>
    <font>
      <b/>
      <sz val="12"/>
      <color theme="1"/>
      <name val="Arial"/>
      <family val="2"/>
    </font>
    <font>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rgb="FF00919B"/>
        <bgColor indexed="64"/>
      </patternFill>
    </fill>
    <fill>
      <patternFill patternType="solid">
        <fgColor rgb="FF00939B"/>
        <bgColor indexed="64"/>
      </patternFill>
    </fill>
    <fill>
      <patternFill patternType="solid">
        <fgColor theme="0" tint="-0.34998626667073579"/>
        <bgColor rgb="FF000000"/>
      </patternFill>
    </fill>
  </fills>
  <borders count="23">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42"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cellStyleXfs>
  <cellXfs count="242">
    <xf numFmtId="0" fontId="0" fillId="0" borderId="0" xfId="0"/>
    <xf numFmtId="0" fontId="1" fillId="2" borderId="0" xfId="0" applyFont="1" applyFill="1"/>
    <xf numFmtId="0" fontId="2" fillId="2" borderId="0" xfId="0" applyFont="1" applyFill="1"/>
    <xf numFmtId="0" fontId="5" fillId="3" borderId="3" xfId="0" applyFont="1" applyFill="1" applyBorder="1" applyAlignment="1">
      <alignment horizontal="center" vertical="center"/>
    </xf>
    <xf numFmtId="0" fontId="2" fillId="2" borderId="3" xfId="0" applyFont="1"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0" fillId="2" borderId="0" xfId="0" applyFill="1" applyBorder="1"/>
    <xf numFmtId="0" fontId="0" fillId="2" borderId="17" xfId="0" applyFill="1" applyBorder="1"/>
    <xf numFmtId="0" fontId="0" fillId="2" borderId="18" xfId="0" applyFill="1" applyBorder="1"/>
    <xf numFmtId="0" fontId="0" fillId="2" borderId="19" xfId="0" applyFill="1" applyBorder="1"/>
    <xf numFmtId="0" fontId="0" fillId="2" borderId="20" xfId="0" applyFill="1" applyBorder="1"/>
    <xf numFmtId="0" fontId="1" fillId="0" borderId="3" xfId="0" quotePrefix="1" applyFont="1" applyFill="1" applyBorder="1" applyAlignment="1">
      <alignment vertical="center" wrapText="1"/>
    </xf>
    <xf numFmtId="0" fontId="1" fillId="0" borderId="3" xfId="0" applyFont="1" applyFill="1" applyBorder="1" applyAlignment="1">
      <alignment vertical="center" wrapText="1"/>
    </xf>
    <xf numFmtId="0" fontId="1" fillId="0" borderId="3" xfId="0" quotePrefix="1" applyFont="1" applyFill="1" applyBorder="1" applyAlignment="1">
      <alignment horizontal="center" vertical="center" wrapText="1"/>
    </xf>
    <xf numFmtId="3" fontId="1" fillId="0" borderId="3"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Alignment="1">
      <alignment horizontal="center" vertical="center"/>
    </xf>
    <xf numFmtId="9" fontId="2" fillId="2" borderId="3" xfId="2"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vertical="center"/>
    </xf>
    <xf numFmtId="0" fontId="1" fillId="2" borderId="0" xfId="0" applyFont="1" applyFill="1" applyAlignment="1">
      <alignment vertical="center"/>
    </xf>
    <xf numFmtId="0" fontId="2" fillId="2" borderId="3" xfId="0" applyFont="1" applyFill="1" applyBorder="1" applyAlignment="1">
      <alignment vertical="center"/>
    </xf>
    <xf numFmtId="165" fontId="1" fillId="0" borderId="3" xfId="0" applyNumberFormat="1" applyFont="1" applyFill="1" applyBorder="1" applyAlignment="1">
      <alignment horizontal="center" vertical="center"/>
    </xf>
    <xf numFmtId="165" fontId="1" fillId="0" borderId="3" xfId="0" applyNumberFormat="1" applyFont="1" applyFill="1" applyBorder="1" applyAlignment="1">
      <alignment horizontal="center" vertical="center" wrapText="1"/>
    </xf>
    <xf numFmtId="164" fontId="2" fillId="2" borderId="3" xfId="0" applyNumberFormat="1" applyFont="1" applyFill="1" applyBorder="1" applyAlignment="1">
      <alignment horizontal="center" vertical="center"/>
    </xf>
    <xf numFmtId="42" fontId="1" fillId="0" borderId="3" xfId="1" applyFont="1" applyFill="1" applyBorder="1" applyAlignment="1">
      <alignment horizontal="center" vertical="center"/>
    </xf>
    <xf numFmtId="42" fontId="2" fillId="2" borderId="3" xfId="0" applyNumberFormat="1" applyFont="1" applyFill="1" applyBorder="1" applyAlignment="1">
      <alignment vertical="center"/>
    </xf>
    <xf numFmtId="0" fontId="13" fillId="2" borderId="0" xfId="0" applyFont="1" applyFill="1" applyAlignment="1">
      <alignment vertical="center"/>
    </xf>
    <xf numFmtId="0" fontId="13" fillId="0" borderId="3" xfId="0" quotePrefix="1" applyFont="1" applyFill="1" applyBorder="1" applyAlignment="1">
      <alignment horizontal="center" vertical="center" wrapText="1"/>
    </xf>
    <xf numFmtId="0" fontId="6" fillId="2" borderId="0" xfId="0" applyFont="1" applyFill="1" applyAlignment="1">
      <alignment vertical="center"/>
    </xf>
    <xf numFmtId="42" fontId="1" fillId="0" borderId="3" xfId="1" applyFont="1" applyFill="1" applyBorder="1" applyAlignment="1">
      <alignment vertical="center"/>
    </xf>
    <xf numFmtId="164" fontId="1" fillId="2" borderId="3"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42" fontId="1" fillId="0" borderId="3" xfId="0" applyNumberFormat="1" applyFont="1" applyFill="1" applyBorder="1" applyAlignment="1">
      <alignment horizontal="center" vertical="center"/>
    </xf>
    <xf numFmtId="42" fontId="1" fillId="2" borderId="3"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9" fontId="1" fillId="2" borderId="3"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0" borderId="3" xfId="0" quotePrefix="1" applyFont="1" applyFill="1" applyBorder="1" applyAlignment="1">
      <alignment horizontal="center" vertical="center" wrapText="1"/>
    </xf>
    <xf numFmtId="9" fontId="2" fillId="2" borderId="3" xfId="0" applyNumberFormat="1" applyFont="1" applyFill="1" applyBorder="1" applyAlignment="1">
      <alignment horizontal="center" vertical="center"/>
    </xf>
    <xf numFmtId="165" fontId="2" fillId="2" borderId="3"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15" fontId="2" fillId="2" borderId="3" xfId="0" applyNumberFormat="1" applyFont="1" applyFill="1" applyBorder="1" applyAlignment="1">
      <alignment horizontal="center" vertical="center"/>
    </xf>
    <xf numFmtId="42" fontId="2" fillId="2" borderId="3" xfId="1" applyFont="1" applyFill="1" applyBorder="1" applyAlignment="1">
      <alignment horizontal="center" vertical="center"/>
    </xf>
    <xf numFmtId="42" fontId="2" fillId="2" borderId="21" xfId="1" applyFont="1" applyFill="1" applyBorder="1" applyAlignment="1">
      <alignment horizontal="center" vertical="center"/>
    </xf>
    <xf numFmtId="42" fontId="2" fillId="2" borderId="3" xfId="0" applyNumberFormat="1" applyFont="1" applyFill="1" applyBorder="1" applyAlignment="1">
      <alignment horizontal="center" vertical="center"/>
    </xf>
    <xf numFmtId="0" fontId="2" fillId="2" borderId="3" xfId="0" quotePrefix="1" applyFont="1" applyFill="1" applyBorder="1" applyAlignment="1">
      <alignment horizontal="center" vertical="center"/>
    </xf>
    <xf numFmtId="42" fontId="1" fillId="2" borderId="3" xfId="1" applyFont="1" applyFill="1" applyBorder="1" applyAlignment="1">
      <alignment horizontal="center" vertical="center"/>
    </xf>
    <xf numFmtId="0" fontId="2" fillId="0" borderId="3" xfId="0" applyFont="1" applyFill="1" applyBorder="1" applyAlignment="1">
      <alignment vertical="center" wrapText="1"/>
    </xf>
    <xf numFmtId="0" fontId="1" fillId="0" borderId="3" xfId="0"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0" fontId="2" fillId="2" borderId="0" xfId="0" applyFont="1" applyFill="1" applyAlignment="1">
      <alignment wrapText="1"/>
    </xf>
    <xf numFmtId="42" fontId="2" fillId="0" borderId="3" xfId="4" applyFont="1" applyFill="1" applyBorder="1" applyAlignment="1">
      <alignment vertical="center"/>
    </xf>
    <xf numFmtId="42" fontId="1" fillId="0" borderId="3" xfId="6" applyFont="1" applyFill="1" applyBorder="1" applyAlignment="1">
      <alignment horizontal="center" vertical="center"/>
    </xf>
    <xf numFmtId="42" fontId="1" fillId="0" borderId="3" xfId="6" applyFont="1" applyFill="1" applyBorder="1" applyAlignment="1">
      <alignment vertical="center"/>
    </xf>
    <xf numFmtId="42" fontId="1" fillId="0" borderId="3" xfId="0" applyNumberFormat="1" applyFont="1" applyFill="1" applyBorder="1" applyAlignment="1">
      <alignment vertical="center"/>
    </xf>
    <xf numFmtId="0" fontId="1" fillId="2" borderId="3" xfId="0" applyFont="1" applyFill="1" applyBorder="1" applyAlignment="1">
      <alignment vertical="center" wrapText="1"/>
    </xf>
    <xf numFmtId="165" fontId="1" fillId="2" borderId="3" xfId="0" applyNumberFormat="1" applyFont="1" applyFill="1" applyBorder="1" applyAlignment="1">
      <alignment horizontal="center" vertical="center"/>
    </xf>
    <xf numFmtId="165" fontId="2" fillId="2" borderId="3" xfId="0" applyNumberFormat="1" applyFont="1" applyFill="1" applyBorder="1" applyAlignment="1">
      <alignment horizontal="center" vertical="center" wrapText="1"/>
    </xf>
    <xf numFmtId="165" fontId="1" fillId="2" borderId="22" xfId="0" applyNumberFormat="1" applyFont="1" applyFill="1" applyBorder="1" applyAlignment="1">
      <alignment horizontal="center" vertical="center" wrapText="1"/>
    </xf>
    <xf numFmtId="42" fontId="1" fillId="0" borderId="3" xfId="4" applyFont="1" applyFill="1" applyBorder="1" applyAlignment="1">
      <alignment horizontal="center" vertical="center"/>
    </xf>
    <xf numFmtId="0" fontId="2" fillId="0" borderId="3" xfId="0" applyFont="1" applyFill="1" applyBorder="1" applyAlignment="1">
      <alignment horizontal="center" vertical="center"/>
    </xf>
    <xf numFmtId="0" fontId="18" fillId="2" borderId="3" xfId="0" applyFont="1" applyFill="1" applyBorder="1" applyAlignment="1">
      <alignment horizontal="center" vertical="center"/>
    </xf>
    <xf numFmtId="166" fontId="2" fillId="2" borderId="3" xfId="0" applyNumberFormat="1" applyFont="1" applyFill="1" applyBorder="1" applyAlignment="1">
      <alignment horizontal="center" vertical="center"/>
    </xf>
    <xf numFmtId="0" fontId="18" fillId="2" borderId="3" xfId="5" applyNumberFormat="1" applyFont="1" applyFill="1" applyBorder="1" applyAlignment="1">
      <alignment horizontal="center" vertical="center" wrapText="1"/>
    </xf>
    <xf numFmtId="165" fontId="1" fillId="2" borderId="3" xfId="0" applyNumberFormat="1" applyFont="1" applyFill="1" applyBorder="1" applyAlignment="1">
      <alignment vertical="center" wrapText="1"/>
    </xf>
    <xf numFmtId="0" fontId="2" fillId="2" borderId="3" xfId="0" quotePrefix="1" applyFont="1" applyFill="1" applyBorder="1" applyAlignment="1">
      <alignment vertical="center"/>
    </xf>
    <xf numFmtId="165" fontId="1" fillId="2" borderId="3" xfId="0" quotePrefix="1" applyNumberFormat="1" applyFont="1" applyFill="1" applyBorder="1" applyAlignment="1">
      <alignment horizontal="center" vertical="center" wrapText="1"/>
    </xf>
    <xf numFmtId="15" fontId="2" fillId="2" borderId="3" xfId="0" applyNumberFormat="1" applyFont="1" applyFill="1" applyBorder="1" applyAlignment="1">
      <alignment horizontal="center" vertical="center" wrapText="1"/>
    </xf>
    <xf numFmtId="15" fontId="2" fillId="2" borderId="3" xfId="0" quotePrefix="1" applyNumberFormat="1" applyFont="1" applyFill="1" applyBorder="1" applyAlignment="1">
      <alignment horizontal="center" vertical="center" wrapText="1"/>
    </xf>
    <xf numFmtId="10" fontId="2" fillId="2" borderId="3" xfId="0" applyNumberFormat="1" applyFont="1" applyFill="1" applyBorder="1" applyAlignment="1">
      <alignment horizontal="center" vertical="center"/>
    </xf>
    <xf numFmtId="10" fontId="2" fillId="2" borderId="3" xfId="2" applyNumberFormat="1" applyFont="1" applyFill="1" applyBorder="1" applyAlignment="1">
      <alignment horizontal="center" vertical="center"/>
    </xf>
    <xf numFmtId="0" fontId="2" fillId="2" borderId="3" xfId="0" applyFont="1" applyFill="1" applyBorder="1" applyAlignment="1">
      <alignment horizontal="center" vertical="center" wrapText="1"/>
    </xf>
    <xf numFmtId="165" fontId="1" fillId="0" borderId="3" xfId="0" applyNumberFormat="1" applyFont="1" applyFill="1" applyBorder="1" applyAlignment="1">
      <alignment horizontal="center" vertical="center"/>
    </xf>
    <xf numFmtId="9" fontId="2" fillId="2" borderId="3" xfId="2" applyFont="1" applyFill="1" applyBorder="1" applyAlignment="1">
      <alignment vertical="center"/>
    </xf>
    <xf numFmtId="0" fontId="2" fillId="2" borderId="3" xfId="0" applyFont="1" applyFill="1" applyBorder="1" applyAlignment="1">
      <alignment vertical="center" wrapText="1"/>
    </xf>
    <xf numFmtId="41" fontId="2" fillId="2" borderId="0" xfId="5" applyFont="1" applyFill="1" applyAlignment="1">
      <alignment vertical="center"/>
    </xf>
    <xf numFmtId="0" fontId="2" fillId="2" borderId="22" xfId="0" applyFont="1" applyFill="1" applyBorder="1" applyAlignment="1">
      <alignment horizontal="center" vertical="center" wrapText="1"/>
    </xf>
    <xf numFmtId="42" fontId="1" fillId="0" borderId="3" xfId="1"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3" xfId="0" applyFont="1" applyFill="1" applyBorder="1" applyAlignment="1">
      <alignment horizontal="center" vertical="center"/>
    </xf>
    <xf numFmtId="166" fontId="1" fillId="0" borderId="3" xfId="3" applyNumberFormat="1" applyFont="1" applyFill="1" applyBorder="1" applyAlignment="1">
      <alignment horizontal="center" vertical="center" wrapText="1"/>
    </xf>
    <xf numFmtId="42" fontId="2" fillId="0" borderId="3" xfId="4" applyFont="1" applyFill="1" applyBorder="1" applyAlignment="1">
      <alignment horizontal="center" vertical="center"/>
    </xf>
    <xf numFmtId="166" fontId="2" fillId="2" borderId="21" xfId="0" applyNumberFormat="1" applyFont="1" applyFill="1" applyBorder="1" applyAlignment="1">
      <alignment horizontal="center" vertical="center"/>
    </xf>
    <xf numFmtId="166" fontId="1" fillId="2" borderId="3" xfId="3"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Alignment="1">
      <alignment horizontal="justify" vertical="center"/>
    </xf>
    <xf numFmtId="0" fontId="2" fillId="2" borderId="3" xfId="0" quotePrefix="1" applyFont="1" applyFill="1" applyBorder="1" applyAlignment="1">
      <alignment horizontal="justify" vertical="center" wrapText="1"/>
    </xf>
    <xf numFmtId="0" fontId="2" fillId="2" borderId="3" xfId="0" applyFont="1" applyFill="1" applyBorder="1" applyAlignment="1">
      <alignment horizontal="justify" vertical="center" wrapText="1"/>
    </xf>
    <xf numFmtId="0" fontId="19" fillId="0" borderId="3" xfId="0" quotePrefix="1" applyFont="1" applyBorder="1" applyAlignment="1">
      <alignment horizontal="justify" vertical="center" wrapText="1"/>
    </xf>
    <xf numFmtId="0" fontId="2" fillId="2" borderId="0" xfId="0" applyFont="1" applyFill="1" applyAlignment="1">
      <alignment horizontal="center"/>
    </xf>
    <xf numFmtId="164" fontId="1" fillId="2" borderId="3" xfId="0" applyNumberFormat="1" applyFont="1" applyFill="1" applyBorder="1" applyAlignment="1">
      <alignment horizontal="center" vertical="center"/>
    </xf>
    <xf numFmtId="164" fontId="2" fillId="0" borderId="3" xfId="0" applyNumberFormat="1" applyFont="1" applyFill="1" applyBorder="1" applyAlignment="1">
      <alignment horizontal="center" vertical="center"/>
    </xf>
    <xf numFmtId="164" fontId="2" fillId="2" borderId="21"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wrapText="1"/>
    </xf>
    <xf numFmtId="164" fontId="1" fillId="0" borderId="3" xfId="0" applyNumberFormat="1" applyFont="1" applyFill="1" applyBorder="1" applyAlignment="1">
      <alignment horizontal="center" vertical="center"/>
    </xf>
    <xf numFmtId="164" fontId="1" fillId="0" borderId="3" xfId="0" applyNumberFormat="1" applyFont="1" applyFill="1" applyBorder="1" applyAlignment="1">
      <alignment horizontal="center" vertical="center" wrapText="1"/>
    </xf>
    <xf numFmtId="0" fontId="2" fillId="2" borderId="0" xfId="0" applyFont="1" applyFill="1" applyAlignment="1">
      <alignment horizontal="justify"/>
    </xf>
    <xf numFmtId="0" fontId="21" fillId="0" borderId="0" xfId="0" quotePrefix="1" applyFont="1" applyAlignment="1">
      <alignment horizontal="justify" vertical="center" wrapText="1"/>
    </xf>
    <xf numFmtId="0" fontId="1" fillId="2" borderId="3"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1" fillId="0" borderId="3" xfId="0" quotePrefix="1" applyFont="1" applyFill="1" applyBorder="1" applyAlignment="1">
      <alignment horizontal="justify" vertical="center" wrapText="1"/>
    </xf>
    <xf numFmtId="0" fontId="1" fillId="2" borderId="0" xfId="0" applyFont="1" applyFill="1" applyAlignment="1">
      <alignment horizontal="justify"/>
    </xf>
    <xf numFmtId="0" fontId="1" fillId="2" borderId="3" xfId="0" quotePrefix="1" applyFont="1" applyFill="1" applyBorder="1" applyAlignment="1">
      <alignment horizontal="justify" vertical="center" wrapText="1"/>
    </xf>
    <xf numFmtId="0" fontId="2" fillId="2" borderId="3" xfId="0" quotePrefix="1"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3" xfId="0" quotePrefix="1"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3" xfId="0" quotePrefix="1"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3" xfId="0" quotePrefix="1" applyFont="1" applyFill="1" applyBorder="1" applyAlignment="1">
      <alignment horizontal="justify" vertical="center" wrapText="1"/>
    </xf>
    <xf numFmtId="0" fontId="1" fillId="2" borderId="22" xfId="0" applyFont="1" applyFill="1" applyBorder="1" applyAlignment="1">
      <alignment horizontal="center" vertical="center" wrapText="1"/>
    </xf>
    <xf numFmtId="0" fontId="1" fillId="2" borderId="3" xfId="0" applyFont="1" applyFill="1" applyBorder="1" applyAlignment="1">
      <alignment horizontal="justify" vertical="center" wrapText="1"/>
    </xf>
    <xf numFmtId="0" fontId="1" fillId="2" borderId="10" xfId="0" applyFont="1" applyFill="1" applyBorder="1"/>
    <xf numFmtId="0" fontId="1" fillId="2" borderId="0" xfId="0" applyFont="1" applyFill="1" applyBorder="1"/>
    <xf numFmtId="0" fontId="2" fillId="2" borderId="0" xfId="0" applyFont="1" applyFill="1" applyBorder="1"/>
    <xf numFmtId="0" fontId="2" fillId="2" borderId="0" xfId="0" applyFont="1" applyFill="1" applyBorder="1" applyAlignment="1">
      <alignment horizontal="justify"/>
    </xf>
    <xf numFmtId="0" fontId="2" fillId="2" borderId="11" xfId="0" applyFont="1" applyFill="1" applyBorder="1" applyAlignment="1">
      <alignment horizontal="justify"/>
    </xf>
    <xf numFmtId="0" fontId="11" fillId="2" borderId="16" xfId="0" applyFont="1" applyFill="1" applyBorder="1" applyAlignment="1">
      <alignment horizontal="right"/>
    </xf>
    <xf numFmtId="0" fontId="11" fillId="2" borderId="0" xfId="0" applyFont="1" applyFill="1" applyBorder="1" applyAlignment="1">
      <alignment horizontal="right"/>
    </xf>
    <xf numFmtId="0" fontId="11" fillId="2" borderId="17" xfId="0" applyFont="1" applyFill="1" applyBorder="1" applyAlignment="1">
      <alignment horizontal="right"/>
    </xf>
    <xf numFmtId="0" fontId="2" fillId="2" borderId="21" xfId="0" applyFont="1" applyFill="1" applyBorder="1" applyAlignment="1">
      <alignment horizontal="justify" vertical="center" wrapText="1"/>
    </xf>
    <xf numFmtId="0" fontId="2" fillId="2" borderId="22" xfId="0" applyFont="1" applyFill="1" applyBorder="1" applyAlignment="1">
      <alignment horizontal="justify" vertical="center" wrapText="1"/>
    </xf>
    <xf numFmtId="0" fontId="16" fillId="0" borderId="0" xfId="0" applyFont="1" applyFill="1" applyBorder="1" applyAlignment="1">
      <alignment horizontal="left" vertical="center" wrapText="1"/>
    </xf>
    <xf numFmtId="42" fontId="1" fillId="0" borderId="3" xfId="1" applyFont="1" applyFill="1" applyBorder="1" applyAlignment="1">
      <alignment horizontal="center" vertical="center"/>
    </xf>
    <xf numFmtId="0" fontId="2" fillId="2" borderId="21" xfId="0" applyFont="1" applyFill="1" applyBorder="1" applyAlignment="1">
      <alignment horizontal="right" vertical="center"/>
    </xf>
    <xf numFmtId="0" fontId="2" fillId="2" borderId="22" xfId="0" applyFont="1" applyFill="1" applyBorder="1" applyAlignment="1">
      <alignment horizontal="right" vertical="center"/>
    </xf>
    <xf numFmtId="42" fontId="2" fillId="2" borderId="21" xfId="0" applyNumberFormat="1" applyFont="1" applyFill="1" applyBorder="1" applyAlignment="1">
      <alignment horizontal="right" vertical="center"/>
    </xf>
    <xf numFmtId="0" fontId="2" fillId="2" borderId="3" xfId="0" applyFont="1" applyFill="1" applyBorder="1" applyAlignment="1">
      <alignment horizontal="center" vertical="center" wrapText="1"/>
    </xf>
    <xf numFmtId="165" fontId="1" fillId="0" borderId="3" xfId="0" applyNumberFormat="1" applyFont="1" applyFill="1" applyBorder="1" applyAlignment="1">
      <alignment horizontal="center" vertical="center"/>
    </xf>
    <xf numFmtId="0" fontId="1" fillId="0" borderId="21" xfId="0" quotePrefix="1" applyFont="1" applyFill="1" applyBorder="1" applyAlignment="1">
      <alignment horizontal="left" vertical="center" wrapText="1"/>
    </xf>
    <xf numFmtId="0" fontId="1" fillId="0" borderId="22" xfId="0" quotePrefix="1" applyFont="1" applyFill="1" applyBorder="1" applyAlignment="1">
      <alignment horizontal="left"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 xfId="0" quotePrefix="1" applyFont="1" applyFill="1" applyBorder="1" applyAlignment="1">
      <alignment horizontal="justify" vertical="center" wrapText="1"/>
    </xf>
    <xf numFmtId="0" fontId="2" fillId="2" borderId="3" xfId="0" applyFont="1" applyFill="1" applyBorder="1" applyAlignment="1">
      <alignment horizontal="justify" vertical="center"/>
    </xf>
    <xf numFmtId="0" fontId="13" fillId="0" borderId="4" xfId="0" quotePrefix="1" applyFont="1" applyFill="1" applyBorder="1" applyAlignment="1">
      <alignment horizontal="center" vertical="center" wrapText="1"/>
    </xf>
    <xf numFmtId="0" fontId="13" fillId="0" borderId="5" xfId="0" quotePrefix="1" applyFont="1" applyFill="1" applyBorder="1" applyAlignment="1">
      <alignment horizontal="center" vertical="center" wrapText="1"/>
    </xf>
    <xf numFmtId="0" fontId="13" fillId="0" borderId="6" xfId="0" quotePrefix="1"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3" fillId="3"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6" fillId="2" borderId="3" xfId="0" applyFont="1" applyFill="1" applyBorder="1" applyAlignment="1">
      <alignment horizontal="justify"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9" fillId="3" borderId="3" xfId="0" applyFont="1" applyFill="1" applyBorder="1" applyAlignment="1">
      <alignment horizontal="center" vertical="center" wrapText="1"/>
    </xf>
    <xf numFmtId="166" fontId="1" fillId="0" borderId="3" xfId="3" applyNumberFormat="1" applyFont="1" applyFill="1" applyBorder="1" applyAlignment="1">
      <alignment horizontal="center" vertical="center" wrapText="1"/>
    </xf>
    <xf numFmtId="166" fontId="1" fillId="0" borderId="4" xfId="3" applyNumberFormat="1" applyFont="1" applyFill="1" applyBorder="1" applyAlignment="1">
      <alignment horizontal="center" vertical="center" wrapText="1"/>
    </xf>
    <xf numFmtId="166" fontId="1" fillId="0" borderId="6" xfId="3" applyNumberFormat="1" applyFont="1" applyFill="1" applyBorder="1" applyAlignment="1">
      <alignment horizontal="center" vertical="center" wrapText="1"/>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0" xfId="0" applyFont="1" applyFill="1" applyBorder="1" applyAlignment="1">
      <alignment horizontal="center"/>
    </xf>
    <xf numFmtId="0" fontId="2" fillId="2" borderId="11"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12" xfId="0" applyFont="1" applyFill="1" applyBorder="1" applyAlignment="1">
      <alignment horizontal="center"/>
    </xf>
    <xf numFmtId="166" fontId="1" fillId="0" borderId="5" xfId="3"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9" fillId="4" borderId="3" xfId="0" applyFont="1" applyFill="1" applyBorder="1" applyAlignment="1">
      <alignment horizontal="justify" vertical="center" wrapText="1"/>
    </xf>
    <xf numFmtId="0" fontId="5" fillId="5" borderId="3" xfId="0" applyFont="1" applyFill="1" applyBorder="1" applyAlignment="1">
      <alignment horizontal="justify" vertical="center" wrapText="1"/>
    </xf>
    <xf numFmtId="42" fontId="2" fillId="0" borderId="3" xfId="6" applyFont="1" applyFill="1" applyBorder="1" applyAlignment="1">
      <alignment horizontal="center" vertical="center" wrapText="1"/>
    </xf>
    <xf numFmtId="42" fontId="2" fillId="0" borderId="3" xfId="4" applyFont="1" applyFill="1" applyBorder="1" applyAlignment="1">
      <alignment horizontal="center" vertical="center"/>
    </xf>
    <xf numFmtId="42" fontId="2" fillId="2" borderId="4" xfId="6" applyFont="1" applyFill="1" applyBorder="1" applyAlignment="1">
      <alignment horizontal="center" vertical="center" wrapText="1"/>
    </xf>
    <xf numFmtId="42" fontId="2" fillId="2" borderId="6" xfId="6"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42" fontId="2" fillId="2" borderId="3" xfId="6" applyFont="1" applyFill="1" applyBorder="1" applyAlignment="1">
      <alignment horizontal="justify" vertical="center" wrapText="1"/>
    </xf>
    <xf numFmtId="42" fontId="1" fillId="0" borderId="4" xfId="6" applyFont="1" applyFill="1" applyBorder="1" applyAlignment="1">
      <alignment horizontal="center" vertical="center"/>
    </xf>
    <xf numFmtId="42" fontId="1" fillId="0" borderId="5" xfId="6" applyFont="1" applyFill="1" applyBorder="1" applyAlignment="1">
      <alignment horizontal="center" vertical="center"/>
    </xf>
    <xf numFmtId="42" fontId="1" fillId="0" borderId="6" xfId="6" applyFont="1" applyFill="1" applyBorder="1" applyAlignment="1">
      <alignment horizontal="center" vertical="center"/>
    </xf>
    <xf numFmtId="42" fontId="1" fillId="0" borderId="3" xfId="6"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4" fillId="3" borderId="12" xfId="0" applyFont="1" applyFill="1" applyBorder="1" applyAlignment="1">
      <alignment horizontal="center" vertical="center" wrapText="1"/>
    </xf>
    <xf numFmtId="0" fontId="1" fillId="2" borderId="21" xfId="0" applyFont="1" applyFill="1" applyBorder="1" applyAlignment="1">
      <alignment horizontal="justify" vertical="center" wrapText="1"/>
    </xf>
    <xf numFmtId="0" fontId="1" fillId="2" borderId="22" xfId="0" applyFont="1" applyFill="1" applyBorder="1" applyAlignment="1">
      <alignment horizontal="justify" vertical="center" wrapText="1"/>
    </xf>
    <xf numFmtId="15" fontId="2" fillId="2" borderId="21" xfId="0" applyNumberFormat="1" applyFont="1" applyFill="1" applyBorder="1" applyAlignment="1">
      <alignment horizontal="center" vertical="center"/>
    </xf>
    <xf numFmtId="15" fontId="2" fillId="2" borderId="22" xfId="0" applyNumberFormat="1"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1" xfId="0" quotePrefix="1" applyFont="1" applyFill="1" applyBorder="1" applyAlignment="1">
      <alignment horizontal="justify" vertical="center" wrapText="1"/>
    </xf>
    <xf numFmtId="167" fontId="2" fillId="2" borderId="21" xfId="2" applyNumberFormat="1" applyFont="1" applyFill="1" applyBorder="1" applyAlignment="1">
      <alignment horizontal="center" vertical="center"/>
    </xf>
    <xf numFmtId="167" fontId="2" fillId="2" borderId="22" xfId="2" applyNumberFormat="1" applyFont="1" applyFill="1" applyBorder="1" applyAlignment="1">
      <alignment horizontal="center" vertical="center"/>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164" fontId="1" fillId="0" borderId="3" xfId="0" applyNumberFormat="1" applyFont="1" applyFill="1" applyBorder="1" applyAlignment="1">
      <alignment horizontal="center" vertical="center" wrapText="1"/>
    </xf>
    <xf numFmtId="9" fontId="2" fillId="2" borderId="21" xfId="0" applyNumberFormat="1" applyFont="1" applyFill="1" applyBorder="1" applyAlignment="1">
      <alignment horizontal="center" vertical="center"/>
    </xf>
    <xf numFmtId="166" fontId="2" fillId="2" borderId="21" xfId="0" applyNumberFormat="1" applyFont="1" applyFill="1" applyBorder="1" applyAlignment="1">
      <alignment horizontal="center" vertical="center"/>
    </xf>
    <xf numFmtId="0" fontId="2" fillId="2" borderId="21" xfId="0" applyFont="1" applyFill="1" applyBorder="1" applyAlignment="1">
      <alignment horizontal="center"/>
    </xf>
    <xf numFmtId="0" fontId="2" fillId="2" borderId="22" xfId="0" applyFont="1" applyFill="1" applyBorder="1" applyAlignment="1">
      <alignment horizontal="center"/>
    </xf>
    <xf numFmtId="166" fontId="1" fillId="0" borderId="21" xfId="3" applyNumberFormat="1" applyFont="1" applyFill="1" applyBorder="1" applyAlignment="1">
      <alignment horizontal="center" vertical="center" wrapText="1"/>
    </xf>
    <xf numFmtId="166" fontId="1" fillId="0" borderId="22" xfId="3" applyNumberFormat="1" applyFont="1" applyFill="1" applyBorder="1" applyAlignment="1">
      <alignment horizontal="center" vertical="center" wrapText="1"/>
    </xf>
    <xf numFmtId="166" fontId="1" fillId="2" borderId="3" xfId="3" applyNumberFormat="1" applyFont="1" applyFill="1" applyBorder="1" applyAlignment="1">
      <alignment horizontal="center" vertical="center" wrapText="1"/>
    </xf>
    <xf numFmtId="10" fontId="2" fillId="2" borderId="21" xfId="2" applyNumberFormat="1" applyFont="1" applyFill="1" applyBorder="1" applyAlignment="1">
      <alignment horizontal="center" vertical="center"/>
    </xf>
    <xf numFmtId="10" fontId="2" fillId="2" borderId="22" xfId="2" applyNumberFormat="1" applyFont="1" applyFill="1" applyBorder="1" applyAlignment="1">
      <alignment horizontal="center" vertical="center"/>
    </xf>
    <xf numFmtId="164" fontId="1" fillId="2" borderId="3" xfId="0" applyNumberFormat="1" applyFont="1" applyFill="1" applyBorder="1" applyAlignment="1">
      <alignment horizontal="center" vertical="center" wrapText="1"/>
    </xf>
    <xf numFmtId="164" fontId="1" fillId="0" borderId="21" xfId="0" applyNumberFormat="1" applyFont="1" applyFill="1" applyBorder="1" applyAlignment="1">
      <alignment horizontal="center" vertical="center" wrapText="1"/>
    </xf>
    <xf numFmtId="164" fontId="1" fillId="0" borderId="22" xfId="0" applyNumberFormat="1"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166" fontId="1" fillId="2" borderId="21" xfId="3" applyNumberFormat="1" applyFont="1" applyFill="1" applyBorder="1" applyAlignment="1">
      <alignment horizontal="center" vertical="center" wrapText="1"/>
    </xf>
    <xf numFmtId="166" fontId="1" fillId="2" borderId="22" xfId="3" applyNumberFormat="1" applyFont="1" applyFill="1" applyBorder="1" applyAlignment="1">
      <alignment horizontal="center" vertical="center" wrapText="1"/>
    </xf>
    <xf numFmtId="167" fontId="2" fillId="2" borderId="21" xfId="0" applyNumberFormat="1" applyFont="1" applyFill="1" applyBorder="1" applyAlignment="1">
      <alignment horizontal="center" vertical="center"/>
    </xf>
    <xf numFmtId="167" fontId="2" fillId="2" borderId="22" xfId="0" applyNumberFormat="1"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justify" vertical="center" wrapText="1"/>
    </xf>
    <xf numFmtId="0" fontId="2" fillId="2" borderId="3" xfId="0" applyFont="1" applyFill="1" applyBorder="1" applyAlignment="1">
      <alignment horizontal="justify" vertical="center" wrapText="1"/>
    </xf>
  </cellXfs>
  <cellStyles count="7">
    <cellStyle name="Millares [0]" xfId="5" builtinId="6"/>
    <cellStyle name="Moneda" xfId="3" builtinId="4"/>
    <cellStyle name="Moneda [0]" xfId="1" builtinId="7"/>
    <cellStyle name="Moneda [0] 2" xfId="4"/>
    <cellStyle name="Moneda [0] 3" xf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695325</xdr:colOff>
      <xdr:row>42</xdr:row>
      <xdr:rowOff>133350</xdr:rowOff>
    </xdr:from>
    <xdr:ext cx="76200" cy="438150"/>
    <xdr:sp macro="" textlink="">
      <xdr:nvSpPr>
        <xdr:cNvPr id="2" name="Text Box 5"/>
        <xdr:cNvSpPr txBox="1">
          <a:spLocks noChangeArrowheads="1"/>
        </xdr:cNvSpPr>
      </xdr:nvSpPr>
      <xdr:spPr bwMode="auto">
        <a:xfrm>
          <a:off x="3743325" y="95535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115981</xdr:colOff>
      <xdr:row>18</xdr:row>
      <xdr:rowOff>14381</xdr:rowOff>
    </xdr:from>
    <xdr:to>
      <xdr:col>8</xdr:col>
      <xdr:colOff>725714</xdr:colOff>
      <xdr:row>29</xdr:row>
      <xdr:rowOff>500062</xdr:rowOff>
    </xdr:to>
    <xdr:sp macro="" textlink="">
      <xdr:nvSpPr>
        <xdr:cNvPr id="3" name="Rectangle 11"/>
        <xdr:cNvSpPr>
          <a:spLocks noChangeArrowheads="1"/>
        </xdr:cNvSpPr>
      </xdr:nvSpPr>
      <xdr:spPr bwMode="auto">
        <a:xfrm>
          <a:off x="115981" y="4046631"/>
          <a:ext cx="6705733" cy="2581181"/>
        </a:xfrm>
        <a:prstGeom prst="rect">
          <a:avLst/>
        </a:prstGeom>
        <a:no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r>
            <a:rPr lang="en-US" sz="2400" b="1" i="0" u="none" strike="noStrike" baseline="0">
              <a:solidFill>
                <a:sysClr val="windowText" lastClr="000000"/>
              </a:solidFill>
              <a:latin typeface="Arial Narrow"/>
            </a:rPr>
            <a:t>SEGUIMIENTO AL PLAN DE CONVOCATORIAS 2017</a:t>
          </a:r>
        </a:p>
        <a:p>
          <a:pPr algn="ctr" rtl="0">
            <a:defRPr sz="1000"/>
          </a:pPr>
          <a:r>
            <a:rPr lang="en-US" sz="2400" b="1" i="0" u="none" strike="noStrike" baseline="0">
              <a:solidFill>
                <a:sysClr val="windowText" lastClr="000000"/>
              </a:solidFill>
              <a:effectLst/>
              <a:latin typeface="Arial Narrow"/>
              <a:ea typeface="+mn-ea"/>
              <a:cs typeface="+mn-cs"/>
            </a:rPr>
            <a:t>Corte a 31 de julio de 2017</a:t>
          </a:r>
          <a:endParaRPr lang="en-US" sz="2400" b="0" i="0" u="none" strike="noStrike" baseline="0">
            <a:solidFill>
              <a:sysClr val="windowText" lastClr="000000"/>
            </a:solidFill>
            <a:latin typeface="Arial Narrow"/>
          </a:endParaRPr>
        </a:p>
      </xdr:txBody>
    </xdr:sp>
    <xdr:clientData/>
  </xdr:twoCellAnchor>
  <xdr:twoCellAnchor editAs="oneCell">
    <xdr:from>
      <xdr:col>0</xdr:col>
      <xdr:colOff>40822</xdr:colOff>
      <xdr:row>2</xdr:row>
      <xdr:rowOff>0</xdr:rowOff>
    </xdr:from>
    <xdr:to>
      <xdr:col>8</xdr:col>
      <xdr:colOff>734786</xdr:colOff>
      <xdr:row>14</xdr:row>
      <xdr:rowOff>84667</xdr:rowOff>
    </xdr:to>
    <xdr:pic>
      <xdr:nvPicPr>
        <xdr:cNvPr id="4" name="11 Imagen" descr="graficacion-01.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831" r="17670" b="58277"/>
        <a:stretch/>
      </xdr:blipFill>
      <xdr:spPr>
        <a:xfrm>
          <a:off x="40822" y="638175"/>
          <a:ext cx="6789964" cy="2370667"/>
        </a:xfrm>
        <a:prstGeom prst="rect">
          <a:avLst/>
        </a:prstGeom>
      </xdr:spPr>
    </xdr:pic>
    <xdr:clientData/>
  </xdr:twoCellAnchor>
  <xdr:twoCellAnchor editAs="oneCell">
    <xdr:from>
      <xdr:col>0</xdr:col>
      <xdr:colOff>63500</xdr:colOff>
      <xdr:row>36</xdr:row>
      <xdr:rowOff>222250</xdr:rowOff>
    </xdr:from>
    <xdr:to>
      <xdr:col>8</xdr:col>
      <xdr:colOff>698500</xdr:colOff>
      <xdr:row>45</xdr:row>
      <xdr:rowOff>121557</xdr:rowOff>
    </xdr:to>
    <xdr:pic>
      <xdr:nvPicPr>
        <xdr:cNvPr id="5" name="12 Imagen" descr="graficacion-01.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199" t="78611" r="24102"/>
        <a:stretch/>
      </xdr:blipFill>
      <xdr:spPr>
        <a:xfrm>
          <a:off x="63500" y="8350250"/>
          <a:ext cx="6731000" cy="17408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752476</xdr:colOff>
      <xdr:row>0</xdr:row>
      <xdr:rowOff>194733</xdr:rowOff>
    </xdr:from>
    <xdr:to>
      <xdr:col>1</xdr:col>
      <xdr:colOff>3095626</xdr:colOff>
      <xdr:row>2</xdr:row>
      <xdr:rowOff>79376</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0476" y="194733"/>
          <a:ext cx="2343150" cy="424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931637</xdr:colOff>
      <xdr:row>0</xdr:row>
      <xdr:rowOff>165251</xdr:rowOff>
    </xdr:from>
    <xdr:to>
      <xdr:col>2</xdr:col>
      <xdr:colOff>308430</xdr:colOff>
      <xdr:row>2</xdr:row>
      <xdr:rowOff>49894</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994" y="165251"/>
          <a:ext cx="2343150" cy="428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6351</xdr:colOff>
      <xdr:row>0</xdr:row>
      <xdr:rowOff>178858</xdr:rowOff>
    </xdr:from>
    <xdr:to>
      <xdr:col>1</xdr:col>
      <xdr:colOff>2349501</xdr:colOff>
      <xdr:row>2</xdr:row>
      <xdr:rowOff>63501</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151" y="178858"/>
          <a:ext cx="2344209" cy="437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6351</xdr:colOff>
      <xdr:row>0</xdr:row>
      <xdr:rowOff>178858</xdr:rowOff>
    </xdr:from>
    <xdr:to>
      <xdr:col>1</xdr:col>
      <xdr:colOff>2349501</xdr:colOff>
      <xdr:row>2</xdr:row>
      <xdr:rowOff>63501</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151" y="178858"/>
          <a:ext cx="2344209" cy="437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6351</xdr:colOff>
      <xdr:row>0</xdr:row>
      <xdr:rowOff>178858</xdr:rowOff>
    </xdr:from>
    <xdr:to>
      <xdr:col>2</xdr:col>
      <xdr:colOff>931335</xdr:colOff>
      <xdr:row>2</xdr:row>
      <xdr:rowOff>63501</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151" y="178858"/>
          <a:ext cx="2344209" cy="437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6351</xdr:colOff>
      <xdr:row>0</xdr:row>
      <xdr:rowOff>178858</xdr:rowOff>
    </xdr:from>
    <xdr:to>
      <xdr:col>1</xdr:col>
      <xdr:colOff>2349501</xdr:colOff>
      <xdr:row>2</xdr:row>
      <xdr:rowOff>63501</xdr:rowOff>
    </xdr:to>
    <xdr:pic>
      <xdr:nvPicPr>
        <xdr:cNvPr id="2" name="Imagen 1"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151" y="178858"/>
          <a:ext cx="2344209" cy="437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46"/>
  <sheetViews>
    <sheetView showGridLines="0" showRowColHeaders="0" tabSelected="1" view="pageBreakPreview" topLeftCell="A4" zoomScale="60" zoomScaleNormal="60" workbookViewId="0">
      <selection activeCell="Q38" sqref="Q38"/>
    </sheetView>
  </sheetViews>
  <sheetFormatPr baseColWidth="10" defaultRowHeight="15" x14ac:dyDescent="0.25"/>
  <sheetData>
    <row r="1" spans="1:9" x14ac:dyDescent="0.25">
      <c r="A1" s="5"/>
      <c r="B1" s="6"/>
      <c r="C1" s="6"/>
      <c r="D1" s="6"/>
      <c r="E1" s="6"/>
      <c r="F1" s="6"/>
      <c r="G1" s="6"/>
      <c r="H1" s="6"/>
      <c r="I1" s="7"/>
    </row>
    <row r="2" spans="1:9" ht="35.25" customHeight="1" x14ac:dyDescent="0.25">
      <c r="A2" s="8"/>
      <c r="B2" s="9"/>
      <c r="C2" s="9"/>
      <c r="D2" s="9"/>
      <c r="E2" s="9"/>
      <c r="F2" s="9"/>
      <c r="G2" s="9"/>
      <c r="H2" s="9"/>
      <c r="I2" s="10"/>
    </row>
    <row r="3" spans="1:9" x14ac:dyDescent="0.25">
      <c r="A3" s="8"/>
      <c r="B3" s="9"/>
      <c r="C3" s="9"/>
      <c r="D3" s="9"/>
      <c r="E3" s="9"/>
      <c r="F3" s="9"/>
      <c r="G3" s="9"/>
      <c r="H3" s="9"/>
      <c r="I3" s="10"/>
    </row>
    <row r="4" spans="1:9" x14ac:dyDescent="0.25">
      <c r="A4" s="8"/>
      <c r="B4" s="9"/>
      <c r="C4" s="9"/>
      <c r="D4" s="9"/>
      <c r="E4" s="9"/>
      <c r="F4" s="9"/>
      <c r="G4" s="9"/>
      <c r="H4" s="9"/>
      <c r="I4" s="10"/>
    </row>
    <row r="5" spans="1:9" x14ac:dyDescent="0.25">
      <c r="A5" s="8"/>
      <c r="B5" s="9"/>
      <c r="C5" s="9"/>
      <c r="D5" s="9"/>
      <c r="E5" s="9"/>
      <c r="F5" s="9"/>
      <c r="G5" s="9"/>
      <c r="H5" s="9"/>
      <c r="I5" s="10"/>
    </row>
    <row r="6" spans="1:9" x14ac:dyDescent="0.25">
      <c r="A6" s="8"/>
      <c r="B6" s="9"/>
      <c r="C6" s="9"/>
      <c r="D6" s="9"/>
      <c r="E6" s="9"/>
      <c r="F6" s="9"/>
      <c r="G6" s="9"/>
      <c r="H6" s="9"/>
      <c r="I6" s="10"/>
    </row>
    <row r="7" spans="1:9" x14ac:dyDescent="0.25">
      <c r="A7" s="8"/>
      <c r="B7" s="9"/>
      <c r="C7" s="9"/>
      <c r="D7" s="9"/>
      <c r="E7" s="9"/>
      <c r="F7" s="9"/>
      <c r="G7" s="9"/>
      <c r="H7" s="9"/>
      <c r="I7" s="10"/>
    </row>
    <row r="8" spans="1:9" x14ac:dyDescent="0.25">
      <c r="A8" s="8"/>
      <c r="B8" s="9"/>
      <c r="C8" s="9"/>
      <c r="D8" s="9"/>
      <c r="E8" s="9"/>
      <c r="F8" s="9"/>
      <c r="G8" s="9"/>
      <c r="H8" s="9"/>
      <c r="I8" s="10"/>
    </row>
    <row r="9" spans="1:9" x14ac:dyDescent="0.25">
      <c r="A9" s="8"/>
      <c r="B9" s="9"/>
      <c r="C9" s="9"/>
      <c r="D9" s="9"/>
      <c r="E9" s="9"/>
      <c r="F9" s="9"/>
      <c r="G9" s="9"/>
      <c r="H9" s="9"/>
      <c r="I9" s="10"/>
    </row>
    <row r="10" spans="1:9" x14ac:dyDescent="0.25">
      <c r="A10" s="8"/>
      <c r="B10" s="9"/>
      <c r="C10" s="9"/>
      <c r="D10" s="9"/>
      <c r="E10" s="9"/>
      <c r="F10" s="9"/>
      <c r="G10" s="9"/>
      <c r="H10" s="9"/>
      <c r="I10" s="10"/>
    </row>
    <row r="11" spans="1:9" x14ac:dyDescent="0.25">
      <c r="A11" s="8"/>
      <c r="B11" s="9"/>
      <c r="C11" s="9"/>
      <c r="D11" s="9"/>
      <c r="E11" s="9"/>
      <c r="F11" s="9"/>
      <c r="G11" s="9"/>
      <c r="H11" s="9"/>
      <c r="I11" s="10"/>
    </row>
    <row r="12" spans="1:9" x14ac:dyDescent="0.25">
      <c r="A12" s="8"/>
      <c r="B12" s="9"/>
      <c r="C12" s="9"/>
      <c r="D12" s="9"/>
      <c r="E12" s="9"/>
      <c r="F12" s="9"/>
      <c r="G12" s="9"/>
      <c r="H12" s="9"/>
      <c r="I12" s="10"/>
    </row>
    <row r="13" spans="1:9" x14ac:dyDescent="0.25">
      <c r="A13" s="8"/>
      <c r="B13" s="9"/>
      <c r="C13" s="9"/>
      <c r="D13" s="9"/>
      <c r="E13" s="9"/>
      <c r="F13" s="9"/>
      <c r="G13" s="9"/>
      <c r="H13" s="9"/>
      <c r="I13" s="10"/>
    </row>
    <row r="14" spans="1:9" x14ac:dyDescent="0.25">
      <c r="A14" s="8"/>
      <c r="B14" s="9"/>
      <c r="C14" s="9"/>
      <c r="D14" s="9"/>
      <c r="E14" s="9"/>
      <c r="F14" s="9"/>
      <c r="G14" s="9"/>
      <c r="H14" s="9"/>
      <c r="I14" s="10"/>
    </row>
    <row r="15" spans="1:9" ht="42.75" customHeight="1" x14ac:dyDescent="0.25">
      <c r="A15" s="8"/>
      <c r="B15" s="9"/>
      <c r="C15" s="9"/>
      <c r="D15" s="9"/>
      <c r="E15" s="9"/>
      <c r="F15" s="9"/>
      <c r="G15" s="9"/>
      <c r="H15" s="9"/>
      <c r="I15" s="10"/>
    </row>
    <row r="16" spans="1:9" x14ac:dyDescent="0.25">
      <c r="A16" s="8"/>
      <c r="B16" s="9"/>
      <c r="C16" s="9"/>
      <c r="D16" s="9"/>
      <c r="E16" s="9"/>
      <c r="F16" s="9"/>
      <c r="G16" s="9"/>
      <c r="H16" s="9"/>
      <c r="I16" s="10"/>
    </row>
    <row r="17" spans="1:9" x14ac:dyDescent="0.25">
      <c r="A17" s="8"/>
      <c r="B17" s="9"/>
      <c r="C17" s="9"/>
      <c r="D17" s="9"/>
      <c r="E17" s="9"/>
      <c r="F17" s="9"/>
      <c r="G17" s="9"/>
      <c r="H17" s="9"/>
      <c r="I17" s="10"/>
    </row>
    <row r="18" spans="1:9" x14ac:dyDescent="0.25">
      <c r="A18" s="8"/>
      <c r="B18" s="9"/>
      <c r="C18" s="9"/>
      <c r="D18" s="9"/>
      <c r="E18" s="9"/>
      <c r="F18" s="9"/>
      <c r="G18" s="9"/>
      <c r="H18" s="9"/>
      <c r="I18" s="10"/>
    </row>
    <row r="19" spans="1:9" x14ac:dyDescent="0.25">
      <c r="A19" s="8"/>
      <c r="B19" s="9"/>
      <c r="C19" s="9"/>
      <c r="D19" s="9"/>
      <c r="E19" s="9"/>
      <c r="F19" s="9"/>
      <c r="G19" s="9"/>
      <c r="H19" s="9"/>
      <c r="I19" s="10"/>
    </row>
    <row r="20" spans="1:9" x14ac:dyDescent="0.25">
      <c r="A20" s="8"/>
      <c r="B20" s="9"/>
      <c r="C20" s="9"/>
      <c r="D20" s="9"/>
      <c r="E20" s="9"/>
      <c r="F20" s="9"/>
      <c r="G20" s="9"/>
      <c r="H20" s="9"/>
      <c r="I20" s="10"/>
    </row>
    <row r="21" spans="1:9" x14ac:dyDescent="0.25">
      <c r="A21" s="8"/>
      <c r="B21" s="9"/>
      <c r="C21" s="9"/>
      <c r="D21" s="9"/>
      <c r="E21" s="9"/>
      <c r="F21" s="9"/>
      <c r="G21" s="9"/>
      <c r="H21" s="9"/>
      <c r="I21" s="10"/>
    </row>
    <row r="22" spans="1:9" x14ac:dyDescent="0.25">
      <c r="A22" s="8"/>
      <c r="B22" s="9"/>
      <c r="C22" s="9"/>
      <c r="D22" s="9"/>
      <c r="E22" s="9"/>
      <c r="F22" s="9"/>
      <c r="G22" s="9"/>
      <c r="H22" s="9"/>
      <c r="I22" s="10"/>
    </row>
    <row r="23" spans="1:9" x14ac:dyDescent="0.25">
      <c r="A23" s="8"/>
      <c r="B23" s="9"/>
      <c r="C23" s="9"/>
      <c r="D23" s="9"/>
      <c r="E23" s="9"/>
      <c r="F23" s="9"/>
      <c r="G23" s="9"/>
      <c r="H23" s="9"/>
      <c r="I23" s="10"/>
    </row>
    <row r="24" spans="1:9" x14ac:dyDescent="0.25">
      <c r="A24" s="8"/>
      <c r="B24" s="9"/>
      <c r="C24" s="9"/>
      <c r="D24" s="9"/>
      <c r="E24" s="9"/>
      <c r="F24" s="9"/>
      <c r="G24" s="9"/>
      <c r="H24" s="9"/>
      <c r="I24" s="10"/>
    </row>
    <row r="25" spans="1:9" x14ac:dyDescent="0.25">
      <c r="A25" s="8"/>
      <c r="B25" s="9"/>
      <c r="C25" s="9"/>
      <c r="D25" s="9"/>
      <c r="E25" s="9"/>
      <c r="F25" s="9"/>
      <c r="G25" s="9"/>
      <c r="H25" s="9"/>
      <c r="I25" s="10"/>
    </row>
    <row r="26" spans="1:9" x14ac:dyDescent="0.25">
      <c r="A26" s="8"/>
      <c r="B26" s="9"/>
      <c r="C26" s="9"/>
      <c r="D26" s="9"/>
      <c r="E26" s="9"/>
      <c r="F26" s="9"/>
      <c r="G26" s="9"/>
      <c r="H26" s="9"/>
      <c r="I26" s="10"/>
    </row>
    <row r="27" spans="1:9" x14ac:dyDescent="0.25">
      <c r="A27" s="8"/>
      <c r="B27" s="9"/>
      <c r="C27" s="9"/>
      <c r="D27" s="9"/>
      <c r="E27" s="9"/>
      <c r="F27" s="9"/>
      <c r="G27" s="9"/>
      <c r="H27" s="9"/>
      <c r="I27" s="10"/>
    </row>
    <row r="28" spans="1:9" x14ac:dyDescent="0.25">
      <c r="A28" s="8"/>
      <c r="B28" s="9"/>
      <c r="C28" s="9"/>
      <c r="D28" s="9"/>
      <c r="E28" s="9"/>
      <c r="F28" s="9"/>
      <c r="G28" s="9"/>
      <c r="H28" s="9"/>
      <c r="I28" s="10"/>
    </row>
    <row r="29" spans="1:9" x14ac:dyDescent="0.25">
      <c r="A29" s="8"/>
      <c r="B29" s="9"/>
      <c r="C29" s="9"/>
      <c r="D29" s="9"/>
      <c r="E29" s="9"/>
      <c r="F29" s="9"/>
      <c r="G29" s="9"/>
      <c r="H29" s="9"/>
      <c r="I29" s="10"/>
    </row>
    <row r="30" spans="1:9" ht="42" customHeight="1" x14ac:dyDescent="0.25">
      <c r="A30" s="8"/>
      <c r="B30" s="9"/>
      <c r="C30" s="9"/>
      <c r="D30" s="9"/>
      <c r="E30" s="9"/>
      <c r="F30" s="9"/>
      <c r="G30" s="9"/>
      <c r="H30" s="9"/>
      <c r="I30" s="10"/>
    </row>
    <row r="31" spans="1:9" x14ac:dyDescent="0.25">
      <c r="A31" s="8"/>
      <c r="B31" s="9"/>
      <c r="C31" s="9"/>
      <c r="D31" s="9"/>
      <c r="E31" s="9"/>
      <c r="F31" s="9"/>
      <c r="G31" s="9"/>
      <c r="H31" s="9"/>
      <c r="I31" s="10"/>
    </row>
    <row r="32" spans="1:9" ht="20.25" customHeight="1" x14ac:dyDescent="0.25">
      <c r="A32" s="8"/>
      <c r="B32" s="9"/>
      <c r="C32" s="9"/>
      <c r="D32" s="9"/>
      <c r="E32" s="9"/>
      <c r="F32" s="9"/>
      <c r="G32" s="9"/>
      <c r="H32" s="9"/>
      <c r="I32" s="10"/>
    </row>
    <row r="33" spans="1:9" ht="20.25" customHeight="1" x14ac:dyDescent="0.25">
      <c r="A33" s="8"/>
      <c r="B33" s="9"/>
      <c r="C33" s="9"/>
      <c r="D33" s="9"/>
      <c r="E33" s="9"/>
      <c r="F33" s="9"/>
      <c r="G33" s="9"/>
      <c r="H33" s="9"/>
      <c r="I33" s="10"/>
    </row>
    <row r="34" spans="1:9" ht="20.25" customHeight="1" x14ac:dyDescent="0.25">
      <c r="A34" s="8"/>
      <c r="B34" s="9"/>
      <c r="C34" s="9"/>
      <c r="D34" s="9"/>
      <c r="E34" s="9"/>
      <c r="F34" s="9"/>
      <c r="G34" s="9"/>
      <c r="H34" s="9"/>
      <c r="I34" s="10"/>
    </row>
    <row r="35" spans="1:9" ht="20.25" customHeight="1" x14ac:dyDescent="0.25">
      <c r="A35" s="8"/>
      <c r="B35" s="9"/>
      <c r="C35" s="9"/>
      <c r="D35" s="9"/>
      <c r="E35" s="9"/>
      <c r="F35" s="9"/>
      <c r="G35" s="9"/>
      <c r="H35" s="9"/>
      <c r="I35" s="10"/>
    </row>
    <row r="36" spans="1:9" ht="20.25" customHeight="1" x14ac:dyDescent="0.25">
      <c r="A36" s="128"/>
      <c r="B36" s="129"/>
      <c r="C36" s="129"/>
      <c r="D36" s="129"/>
      <c r="E36" s="129"/>
      <c r="F36" s="129"/>
      <c r="G36" s="129"/>
      <c r="H36" s="129"/>
      <c r="I36" s="130"/>
    </row>
    <row r="37" spans="1:9" ht="20.25" customHeight="1" x14ac:dyDescent="0.25">
      <c r="A37" s="8"/>
      <c r="B37" s="9"/>
      <c r="C37" s="9"/>
      <c r="D37" s="9"/>
      <c r="E37" s="9"/>
      <c r="F37" s="9"/>
      <c r="G37" s="9"/>
      <c r="H37" s="9"/>
      <c r="I37" s="10"/>
    </row>
    <row r="38" spans="1:9" ht="20.25" customHeight="1" x14ac:dyDescent="0.25">
      <c r="A38" s="8"/>
      <c r="B38" s="9"/>
      <c r="C38" s="9"/>
      <c r="D38" s="9"/>
      <c r="E38" s="9"/>
      <c r="F38" s="9"/>
      <c r="G38" s="9"/>
      <c r="H38" s="9"/>
      <c r="I38" s="10"/>
    </row>
    <row r="39" spans="1:9" x14ac:dyDescent="0.25">
      <c r="A39" s="8"/>
      <c r="B39" s="9"/>
      <c r="C39" s="9"/>
      <c r="D39" s="9"/>
      <c r="E39" s="9"/>
      <c r="F39" s="9"/>
      <c r="G39" s="9"/>
      <c r="H39" s="9"/>
      <c r="I39" s="10"/>
    </row>
    <row r="40" spans="1:9" x14ac:dyDescent="0.25">
      <c r="A40" s="8"/>
      <c r="B40" s="9"/>
      <c r="C40" s="9"/>
      <c r="D40" s="9"/>
      <c r="E40" s="9"/>
      <c r="F40" s="9"/>
      <c r="G40" s="9"/>
      <c r="H40" s="9"/>
      <c r="I40" s="10"/>
    </row>
    <row r="41" spans="1:9" x14ac:dyDescent="0.25">
      <c r="A41" s="8"/>
      <c r="B41" s="9"/>
      <c r="C41" s="9"/>
      <c r="D41" s="9"/>
      <c r="E41" s="9"/>
      <c r="F41" s="9"/>
      <c r="G41" s="9"/>
      <c r="H41" s="9"/>
      <c r="I41" s="10"/>
    </row>
    <row r="42" spans="1:9" x14ac:dyDescent="0.25">
      <c r="A42" s="8"/>
      <c r="B42" s="9"/>
      <c r="C42" s="9"/>
      <c r="D42" s="9"/>
      <c r="E42" s="9"/>
      <c r="F42" s="9"/>
      <c r="G42" s="9"/>
      <c r="H42" s="9"/>
      <c r="I42" s="10"/>
    </row>
    <row r="43" spans="1:9" x14ac:dyDescent="0.25">
      <c r="A43" s="8"/>
      <c r="B43" s="9"/>
      <c r="C43" s="9"/>
      <c r="D43" s="9"/>
      <c r="E43" s="9"/>
      <c r="F43" s="9"/>
      <c r="G43" s="9"/>
      <c r="H43" s="9"/>
      <c r="I43" s="10"/>
    </row>
    <row r="44" spans="1:9" x14ac:dyDescent="0.25">
      <c r="A44" s="8"/>
      <c r="B44" s="9"/>
      <c r="C44" s="9"/>
      <c r="D44" s="9"/>
      <c r="E44" s="9"/>
      <c r="F44" s="9"/>
      <c r="G44" s="9"/>
      <c r="H44" s="9"/>
      <c r="I44" s="10"/>
    </row>
    <row r="45" spans="1:9" x14ac:dyDescent="0.25">
      <c r="A45" s="8"/>
      <c r="B45" s="9"/>
      <c r="C45" s="9"/>
      <c r="D45" s="9"/>
      <c r="E45" s="9"/>
      <c r="F45" s="9"/>
      <c r="G45" s="9"/>
      <c r="H45" s="9"/>
      <c r="I45" s="10"/>
    </row>
    <row r="46" spans="1:9" ht="15.75" thickBot="1" x14ac:dyDescent="0.3">
      <c r="A46" s="11"/>
      <c r="B46" s="12"/>
      <c r="C46" s="12"/>
      <c r="D46" s="12"/>
      <c r="E46" s="12"/>
      <c r="F46" s="12"/>
      <c r="G46" s="12"/>
      <c r="H46" s="12"/>
      <c r="I46" s="13"/>
    </row>
  </sheetData>
  <mergeCells count="1">
    <mergeCell ref="A36:I36"/>
  </mergeCells>
  <pageMargins left="0.7" right="0.7" top="0.75" bottom="0.75" header="0.3" footer="0.3"/>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B0F0"/>
    <pageSetUpPr fitToPage="1"/>
  </sheetPr>
  <dimension ref="A1:S17"/>
  <sheetViews>
    <sheetView view="pageBreakPreview" zoomScale="60" zoomScaleNormal="62" workbookViewId="0">
      <pane xSplit="3" ySplit="4" topLeftCell="D5" activePane="bottomRight" state="frozen"/>
      <selection pane="topRight" activeCell="D1" sqref="D1"/>
      <selection pane="bottomLeft" activeCell="A5" sqref="A5"/>
      <selection pane="bottomRight" activeCell="F12" sqref="F12"/>
    </sheetView>
  </sheetViews>
  <sheetFormatPr baseColWidth="10" defaultColWidth="21" defaultRowHeight="15" x14ac:dyDescent="0.25"/>
  <cols>
    <col min="1" max="1" width="7.5703125" style="23" customWidth="1"/>
    <col min="2" max="2" width="54.5703125" style="24" customWidth="1"/>
    <col min="3" max="3" width="18" style="34" customWidth="1"/>
    <col min="4" max="4" width="13.28515625" style="24" customWidth="1"/>
    <col min="5" max="5" width="17.5703125" style="23" customWidth="1"/>
    <col min="6" max="6" width="18" style="23" customWidth="1"/>
    <col min="7" max="7" width="23.28515625" style="24" customWidth="1"/>
    <col min="8" max="8" width="26.5703125" style="23" bestFit="1" customWidth="1"/>
    <col min="9" max="9" width="25.5703125" style="24" customWidth="1"/>
    <col min="10" max="12" width="24.85546875" style="24" customWidth="1"/>
    <col min="13" max="13" width="25.140625" style="24" customWidth="1"/>
    <col min="14" max="14" width="14.28515625" style="24" bestFit="1" customWidth="1"/>
    <col min="15" max="15" width="10.85546875" style="24" customWidth="1"/>
    <col min="16" max="16" width="21" style="24"/>
    <col min="17" max="17" width="52.42578125" style="95" customWidth="1"/>
    <col min="18" max="18" width="46.28515625" style="95" customWidth="1"/>
    <col min="19" max="16384" width="21" style="24"/>
  </cols>
  <sheetData>
    <row r="1" spans="1:19" ht="21.75" customHeight="1" x14ac:dyDescent="0.25">
      <c r="A1" s="162"/>
      <c r="B1" s="163"/>
      <c r="C1" s="164"/>
      <c r="D1" s="155" t="s">
        <v>16</v>
      </c>
      <c r="E1" s="156"/>
      <c r="F1" s="156"/>
      <c r="G1" s="156"/>
      <c r="H1" s="156"/>
      <c r="I1" s="156"/>
      <c r="J1" s="156"/>
      <c r="K1" s="156"/>
      <c r="L1" s="156"/>
      <c r="M1" s="156"/>
      <c r="N1" s="156"/>
      <c r="O1" s="156"/>
      <c r="P1" s="157"/>
      <c r="Q1" s="161" t="s">
        <v>19</v>
      </c>
      <c r="R1" s="161"/>
    </row>
    <row r="2" spans="1:19" ht="21.75" customHeight="1" x14ac:dyDescent="0.25">
      <c r="A2" s="165"/>
      <c r="B2" s="166"/>
      <c r="C2" s="167"/>
      <c r="D2" s="155"/>
      <c r="E2" s="156"/>
      <c r="F2" s="156"/>
      <c r="G2" s="156"/>
      <c r="H2" s="156"/>
      <c r="I2" s="156"/>
      <c r="J2" s="156"/>
      <c r="K2" s="156"/>
      <c r="L2" s="156"/>
      <c r="M2" s="156"/>
      <c r="N2" s="156"/>
      <c r="O2" s="156"/>
      <c r="P2" s="157"/>
      <c r="Q2" s="161" t="s">
        <v>20</v>
      </c>
      <c r="R2" s="161"/>
    </row>
    <row r="3" spans="1:19" ht="21.75" customHeight="1" x14ac:dyDescent="0.25">
      <c r="A3" s="168"/>
      <c r="B3" s="169"/>
      <c r="C3" s="170"/>
      <c r="D3" s="155"/>
      <c r="E3" s="156"/>
      <c r="F3" s="156"/>
      <c r="G3" s="156"/>
      <c r="H3" s="156"/>
      <c r="I3" s="156"/>
      <c r="J3" s="156"/>
      <c r="K3" s="156"/>
      <c r="L3" s="156"/>
      <c r="M3" s="156"/>
      <c r="N3" s="156"/>
      <c r="O3" s="156"/>
      <c r="P3" s="157"/>
      <c r="Q3" s="161" t="s">
        <v>21</v>
      </c>
      <c r="R3" s="161"/>
    </row>
    <row r="4" spans="1:19" ht="22.15" customHeight="1" x14ac:dyDescent="0.25">
      <c r="A4" s="20"/>
      <c r="B4" s="25"/>
      <c r="C4" s="32"/>
      <c r="D4" s="158" t="s">
        <v>23</v>
      </c>
      <c r="E4" s="158"/>
      <c r="F4" s="158"/>
      <c r="G4" s="158"/>
      <c r="H4" s="158"/>
      <c r="I4" s="158"/>
      <c r="J4" s="158"/>
      <c r="K4" s="158"/>
      <c r="L4" s="158"/>
      <c r="M4" s="158"/>
      <c r="N4" s="158"/>
      <c r="O4" s="158"/>
      <c r="P4" s="158"/>
      <c r="Q4" s="158"/>
      <c r="R4" s="158"/>
    </row>
    <row r="5" spans="1:19" x14ac:dyDescent="0.25">
      <c r="A5" s="20"/>
      <c r="B5" s="25"/>
      <c r="C5" s="32"/>
      <c r="D5" s="25"/>
      <c r="E5" s="20"/>
      <c r="F5" s="20"/>
      <c r="G5" s="25"/>
      <c r="H5" s="20"/>
      <c r="I5" s="25"/>
      <c r="J5" s="25"/>
      <c r="K5" s="25"/>
      <c r="L5" s="25"/>
      <c r="M5" s="25"/>
    </row>
    <row r="6" spans="1:19" ht="21" customHeight="1" x14ac:dyDescent="0.25">
      <c r="A6" s="159" t="s">
        <v>24</v>
      </c>
      <c r="B6" s="160"/>
      <c r="C6" s="160"/>
      <c r="D6" s="160"/>
      <c r="E6" s="160"/>
      <c r="F6" s="160"/>
      <c r="G6" s="160"/>
      <c r="H6" s="160"/>
      <c r="I6" s="160"/>
      <c r="J6" s="160"/>
      <c r="K6" s="160"/>
      <c r="L6" s="160"/>
      <c r="M6" s="160"/>
      <c r="N6" s="160"/>
      <c r="O6" s="160"/>
      <c r="P6" s="160"/>
      <c r="Q6" s="160"/>
      <c r="R6" s="160"/>
    </row>
    <row r="7" spans="1:19" ht="28.9" customHeight="1" x14ac:dyDescent="0.25">
      <c r="A7" s="150" t="s">
        <v>0</v>
      </c>
      <c r="B7" s="150" t="s">
        <v>1</v>
      </c>
      <c r="C7" s="171" t="s">
        <v>2</v>
      </c>
      <c r="D7" s="150" t="s">
        <v>41</v>
      </c>
      <c r="E7" s="149" t="s">
        <v>4</v>
      </c>
      <c r="F7" s="149" t="s">
        <v>5</v>
      </c>
      <c r="G7" s="150" t="s">
        <v>22</v>
      </c>
      <c r="H7" s="149" t="s">
        <v>6</v>
      </c>
      <c r="I7" s="149" t="s">
        <v>208</v>
      </c>
      <c r="J7" s="151" t="s">
        <v>42</v>
      </c>
      <c r="K7" s="152"/>
      <c r="L7" s="153"/>
      <c r="M7" s="149" t="s">
        <v>8</v>
      </c>
      <c r="N7" s="149" t="s">
        <v>9</v>
      </c>
      <c r="O7" s="149" t="s">
        <v>10</v>
      </c>
      <c r="P7" s="150" t="s">
        <v>11</v>
      </c>
      <c r="Q7" s="149" t="s">
        <v>18</v>
      </c>
      <c r="R7" s="154" t="s">
        <v>17</v>
      </c>
    </row>
    <row r="8" spans="1:19" ht="23.45" customHeight="1" x14ac:dyDescent="0.25">
      <c r="A8" s="150"/>
      <c r="B8" s="150"/>
      <c r="C8" s="171"/>
      <c r="D8" s="150"/>
      <c r="E8" s="149"/>
      <c r="F8" s="149"/>
      <c r="G8" s="150"/>
      <c r="H8" s="149"/>
      <c r="I8" s="149"/>
      <c r="J8" s="3" t="s">
        <v>12</v>
      </c>
      <c r="K8" s="3" t="s">
        <v>13</v>
      </c>
      <c r="L8" s="3" t="s">
        <v>14</v>
      </c>
      <c r="M8" s="149"/>
      <c r="N8" s="149"/>
      <c r="O8" s="149"/>
      <c r="P8" s="150" t="s">
        <v>15</v>
      </c>
      <c r="Q8" s="149"/>
      <c r="R8" s="154"/>
    </row>
    <row r="9" spans="1:19" ht="75" x14ac:dyDescent="0.25">
      <c r="A9" s="22" t="s">
        <v>38</v>
      </c>
      <c r="B9" s="14" t="s">
        <v>25</v>
      </c>
      <c r="C9" s="33" t="s">
        <v>30</v>
      </c>
      <c r="D9" s="17">
        <v>1280</v>
      </c>
      <c r="E9" s="22">
        <v>1292</v>
      </c>
      <c r="F9" s="21">
        <f t="shared" ref="F9:F15" si="0">+E9/D9</f>
        <v>1.0093749999999999</v>
      </c>
      <c r="G9" s="36" t="s">
        <v>33</v>
      </c>
      <c r="H9" s="29">
        <v>42745</v>
      </c>
      <c r="I9" s="78" t="s">
        <v>179</v>
      </c>
      <c r="J9" s="30">
        <v>69061134999</v>
      </c>
      <c r="K9" s="31">
        <v>0</v>
      </c>
      <c r="L9" s="31">
        <f>+J9+K9</f>
        <v>69061134999</v>
      </c>
      <c r="M9" s="31">
        <f>+L9</f>
        <v>69061134999</v>
      </c>
      <c r="N9" s="80">
        <f>+M9/L9</f>
        <v>1</v>
      </c>
      <c r="O9" s="26"/>
      <c r="P9" s="36" t="s">
        <v>60</v>
      </c>
      <c r="Q9" s="96" t="s">
        <v>193</v>
      </c>
      <c r="R9" s="97" t="s">
        <v>144</v>
      </c>
    </row>
    <row r="10" spans="1:19" ht="75" x14ac:dyDescent="0.25">
      <c r="A10" s="22" t="s">
        <v>38</v>
      </c>
      <c r="B10" s="14" t="s">
        <v>26</v>
      </c>
      <c r="C10" s="33" t="s">
        <v>31</v>
      </c>
      <c r="D10" s="18">
        <v>40</v>
      </c>
      <c r="E10" s="22">
        <v>0</v>
      </c>
      <c r="F10" s="21">
        <f t="shared" si="0"/>
        <v>0</v>
      </c>
      <c r="G10" s="37" t="s">
        <v>34</v>
      </c>
      <c r="H10" s="29" t="s">
        <v>40</v>
      </c>
      <c r="I10" s="22" t="s">
        <v>147</v>
      </c>
      <c r="J10" s="30">
        <v>0</v>
      </c>
      <c r="K10" s="31">
        <v>14000000000</v>
      </c>
      <c r="L10" s="31">
        <f>+J10+K10</f>
        <v>14000000000</v>
      </c>
      <c r="M10" s="26">
        <v>0</v>
      </c>
      <c r="N10" s="31">
        <f>+M10/L10</f>
        <v>0</v>
      </c>
      <c r="O10" s="26"/>
      <c r="P10" s="36" t="s">
        <v>60</v>
      </c>
      <c r="Q10" s="96" t="s">
        <v>156</v>
      </c>
      <c r="R10" s="97" t="s">
        <v>209</v>
      </c>
    </row>
    <row r="11" spans="1:19" ht="120" customHeight="1" x14ac:dyDescent="0.25">
      <c r="A11" s="142">
        <v>779</v>
      </c>
      <c r="B11" s="140" t="s">
        <v>29</v>
      </c>
      <c r="C11" s="33" t="s">
        <v>31</v>
      </c>
      <c r="D11" s="18">
        <v>24</v>
      </c>
      <c r="E11" s="22">
        <v>0</v>
      </c>
      <c r="F11" s="21">
        <f t="shared" si="0"/>
        <v>0</v>
      </c>
      <c r="G11" s="139" t="s">
        <v>35</v>
      </c>
      <c r="H11" s="139" t="s">
        <v>35</v>
      </c>
      <c r="I11" s="142" t="s">
        <v>39</v>
      </c>
      <c r="J11" s="134">
        <v>0</v>
      </c>
      <c r="K11" s="134">
        <v>7105200000</v>
      </c>
      <c r="L11" s="134">
        <f>+J11+K11</f>
        <v>7105200000</v>
      </c>
      <c r="M11" s="135">
        <v>0</v>
      </c>
      <c r="N11" s="137">
        <f>+M11/L11</f>
        <v>0</v>
      </c>
      <c r="O11" s="135"/>
      <c r="P11" s="138" t="s">
        <v>60</v>
      </c>
      <c r="Q11" s="144" t="s">
        <v>157</v>
      </c>
      <c r="R11" s="131" t="s">
        <v>210</v>
      </c>
    </row>
    <row r="12" spans="1:19" ht="120" customHeight="1" x14ac:dyDescent="0.25">
      <c r="A12" s="143"/>
      <c r="B12" s="141"/>
      <c r="C12" s="33" t="s">
        <v>30</v>
      </c>
      <c r="D12" s="18">
        <v>2</v>
      </c>
      <c r="E12" s="22">
        <v>0</v>
      </c>
      <c r="F12" s="21">
        <f t="shared" si="0"/>
        <v>0</v>
      </c>
      <c r="G12" s="139"/>
      <c r="H12" s="139"/>
      <c r="I12" s="143"/>
      <c r="J12" s="134"/>
      <c r="K12" s="134"/>
      <c r="L12" s="134"/>
      <c r="M12" s="136"/>
      <c r="N12" s="136"/>
      <c r="O12" s="136"/>
      <c r="P12" s="138"/>
      <c r="Q12" s="145"/>
      <c r="R12" s="132"/>
    </row>
    <row r="13" spans="1:19" ht="135" x14ac:dyDescent="0.25">
      <c r="A13" s="22" t="s">
        <v>37</v>
      </c>
      <c r="B13" s="14" t="s">
        <v>145</v>
      </c>
      <c r="C13" s="33" t="s">
        <v>32</v>
      </c>
      <c r="D13" s="19">
        <v>4</v>
      </c>
      <c r="E13" s="22">
        <v>0</v>
      </c>
      <c r="F13" s="21">
        <f t="shared" si="0"/>
        <v>0</v>
      </c>
      <c r="G13" s="27" t="s">
        <v>35</v>
      </c>
      <c r="H13" s="63" t="s">
        <v>150</v>
      </c>
      <c r="I13" s="22" t="s">
        <v>147</v>
      </c>
      <c r="J13" s="39">
        <v>824000000</v>
      </c>
      <c r="K13" s="38">
        <v>0</v>
      </c>
      <c r="L13" s="39">
        <f>+J13</f>
        <v>824000000</v>
      </c>
      <c r="M13" s="26">
        <v>0</v>
      </c>
      <c r="N13" s="31">
        <f>+M13/L13</f>
        <v>0</v>
      </c>
      <c r="O13" s="26"/>
      <c r="P13" s="36" t="s">
        <v>60</v>
      </c>
      <c r="Q13" s="98" t="s">
        <v>158</v>
      </c>
      <c r="R13" s="97" t="s">
        <v>211</v>
      </c>
    </row>
    <row r="14" spans="1:19" ht="45" x14ac:dyDescent="0.25">
      <c r="A14" s="22">
        <v>783</v>
      </c>
      <c r="B14" s="15" t="s">
        <v>27</v>
      </c>
      <c r="C14" s="33" t="s">
        <v>31</v>
      </c>
      <c r="D14" s="18">
        <v>80</v>
      </c>
      <c r="E14" s="22">
        <v>0</v>
      </c>
      <c r="F14" s="21">
        <f t="shared" si="0"/>
        <v>0</v>
      </c>
      <c r="G14" s="27" t="s">
        <v>120</v>
      </c>
      <c r="H14" s="79" t="s">
        <v>120</v>
      </c>
      <c r="I14" s="87" t="s">
        <v>147</v>
      </c>
      <c r="J14" s="30">
        <v>0</v>
      </c>
      <c r="K14" s="35">
        <v>39427600000</v>
      </c>
      <c r="L14" s="31">
        <f>+J14+K14</f>
        <v>39427600000</v>
      </c>
      <c r="M14" s="26">
        <v>0</v>
      </c>
      <c r="N14" s="31">
        <f>+M14/L14</f>
        <v>0</v>
      </c>
      <c r="O14" s="26"/>
      <c r="P14" s="36" t="s">
        <v>60</v>
      </c>
      <c r="Q14" s="98" t="s">
        <v>159</v>
      </c>
      <c r="R14" s="97" t="s">
        <v>212</v>
      </c>
      <c r="S14" s="82"/>
    </row>
    <row r="15" spans="1:19" ht="45" x14ac:dyDescent="0.25">
      <c r="A15" s="22">
        <v>785</v>
      </c>
      <c r="B15" s="15" t="s">
        <v>28</v>
      </c>
      <c r="C15" s="33" t="s">
        <v>31</v>
      </c>
      <c r="D15" s="18">
        <v>289</v>
      </c>
      <c r="E15" s="22">
        <v>0</v>
      </c>
      <c r="F15" s="21">
        <f t="shared" si="0"/>
        <v>0</v>
      </c>
      <c r="G15" s="27" t="s">
        <v>120</v>
      </c>
      <c r="H15" s="79" t="s">
        <v>120</v>
      </c>
      <c r="I15" s="87" t="s">
        <v>147</v>
      </c>
      <c r="J15" s="30">
        <f>13000000000</f>
        <v>13000000000</v>
      </c>
      <c r="K15" s="35">
        <v>0</v>
      </c>
      <c r="L15" s="31">
        <f>+J15+K15</f>
        <v>13000000000</v>
      </c>
      <c r="M15" s="26">
        <v>0</v>
      </c>
      <c r="N15" s="31">
        <f>+M15/L15</f>
        <v>0</v>
      </c>
      <c r="O15" s="26"/>
      <c r="P15" s="47" t="s">
        <v>60</v>
      </c>
      <c r="Q15" s="98" t="s">
        <v>160</v>
      </c>
      <c r="R15" s="114" t="s">
        <v>212</v>
      </c>
    </row>
    <row r="16" spans="1:19" ht="30" x14ac:dyDescent="0.25">
      <c r="A16" s="22" t="s">
        <v>37</v>
      </c>
      <c r="B16" s="14" t="s">
        <v>122</v>
      </c>
      <c r="C16" s="146" t="s">
        <v>121</v>
      </c>
      <c r="D16" s="147"/>
      <c r="E16" s="147"/>
      <c r="F16" s="147"/>
      <c r="G16" s="147"/>
      <c r="H16" s="147"/>
      <c r="I16" s="147"/>
      <c r="J16" s="147"/>
      <c r="K16" s="147"/>
      <c r="L16" s="147"/>
      <c r="M16" s="147"/>
      <c r="N16" s="147"/>
      <c r="O16" s="148"/>
    </row>
    <row r="17" spans="1:10" ht="64.5" customHeight="1" x14ac:dyDescent="0.25">
      <c r="A17" s="133" t="s">
        <v>123</v>
      </c>
      <c r="B17" s="133"/>
      <c r="C17" s="133"/>
      <c r="D17" s="133"/>
      <c r="E17" s="133"/>
      <c r="F17" s="133"/>
      <c r="G17" s="133"/>
      <c r="H17" s="133"/>
      <c r="I17" s="133"/>
      <c r="J17" s="133"/>
    </row>
  </sheetData>
  <mergeCells count="39">
    <mergeCell ref="Q7:Q8"/>
    <mergeCell ref="R7:R8"/>
    <mergeCell ref="D1:P3"/>
    <mergeCell ref="D4:R4"/>
    <mergeCell ref="A6:R6"/>
    <mergeCell ref="Q1:R1"/>
    <mergeCell ref="Q2:R2"/>
    <mergeCell ref="Q3:R3"/>
    <mergeCell ref="A1:C3"/>
    <mergeCell ref="P7:P8"/>
    <mergeCell ref="A7:A8"/>
    <mergeCell ref="B7:B8"/>
    <mergeCell ref="C7:C8"/>
    <mergeCell ref="D7:D8"/>
    <mergeCell ref="E7:E8"/>
    <mergeCell ref="F7:F8"/>
    <mergeCell ref="N7:N8"/>
    <mergeCell ref="O7:O8"/>
    <mergeCell ref="G7:G8"/>
    <mergeCell ref="H7:H8"/>
    <mergeCell ref="I7:I8"/>
    <mergeCell ref="J7:L7"/>
    <mergeCell ref="M7:M8"/>
    <mergeCell ref="R11:R12"/>
    <mergeCell ref="A17:J17"/>
    <mergeCell ref="L11:L12"/>
    <mergeCell ref="M11:M12"/>
    <mergeCell ref="N11:N12"/>
    <mergeCell ref="O11:O12"/>
    <mergeCell ref="P11:P12"/>
    <mergeCell ref="G11:G12"/>
    <mergeCell ref="H11:H12"/>
    <mergeCell ref="J11:J12"/>
    <mergeCell ref="K11:K12"/>
    <mergeCell ref="B11:B12"/>
    <mergeCell ref="A11:A12"/>
    <mergeCell ref="I11:I12"/>
    <mergeCell ref="Q11:Q12"/>
    <mergeCell ref="C16:O16"/>
  </mergeCells>
  <printOptions horizontalCentered="1" verticalCentered="1"/>
  <pageMargins left="0.23622047244094491" right="0.23622047244094491" top="0.74803149606299213" bottom="0.74803149606299213" header="0.31496062992125984" footer="0.31496062992125984"/>
  <pageSetup paperSize="122" scale="3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00B0F0"/>
  </sheetPr>
  <dimension ref="A1:R42"/>
  <sheetViews>
    <sheetView view="pageBreakPreview" zoomScale="60" zoomScaleNormal="60" workbookViewId="0">
      <pane xSplit="3" topLeftCell="H1" activePane="topRight" state="frozen"/>
      <selection activeCell="A10" sqref="A10"/>
      <selection pane="topRight" activeCell="H12" sqref="H12"/>
    </sheetView>
  </sheetViews>
  <sheetFormatPr baseColWidth="10" defaultColWidth="21" defaultRowHeight="15" x14ac:dyDescent="0.2"/>
  <cols>
    <col min="1" max="1" width="6.42578125" style="23" customWidth="1"/>
    <col min="2" max="2" width="44.5703125" style="2" customWidth="1"/>
    <col min="3" max="3" width="22" style="2" customWidth="1"/>
    <col min="4" max="4" width="13.28515625" style="2" customWidth="1"/>
    <col min="5" max="5" width="17.5703125" style="2" customWidth="1"/>
    <col min="6" max="6" width="18" style="2" customWidth="1"/>
    <col min="7" max="7" width="24" style="2" bestFit="1" customWidth="1"/>
    <col min="8" max="8" width="27.42578125" style="2" customWidth="1"/>
    <col min="9" max="9" width="25.5703125" style="2" customWidth="1"/>
    <col min="10" max="10" width="23" style="2" customWidth="1"/>
    <col min="11" max="11" width="24.140625" style="2" customWidth="1"/>
    <col min="12" max="12" width="27.85546875" style="2" customWidth="1"/>
    <col min="13" max="13" width="21" style="2"/>
    <col min="14" max="14" width="16.85546875" style="2" customWidth="1"/>
    <col min="15" max="15" width="10.85546875" style="2" customWidth="1"/>
    <col min="16" max="16" width="23.5703125" style="2" customWidth="1"/>
    <col min="17" max="17" width="66" style="106" customWidth="1"/>
    <col min="18" max="18" width="59.140625" style="106" customWidth="1"/>
    <col min="19" max="16384" width="21" style="2"/>
  </cols>
  <sheetData>
    <row r="1" spans="1:18" ht="21.75" customHeight="1" x14ac:dyDescent="0.2">
      <c r="A1" s="175"/>
      <c r="B1" s="176"/>
      <c r="C1" s="177"/>
      <c r="D1" s="155" t="s">
        <v>16</v>
      </c>
      <c r="E1" s="156"/>
      <c r="F1" s="156"/>
      <c r="G1" s="156"/>
      <c r="H1" s="156"/>
      <c r="I1" s="156"/>
      <c r="J1" s="156"/>
      <c r="K1" s="156"/>
      <c r="L1" s="156"/>
      <c r="M1" s="156"/>
      <c r="N1" s="156"/>
      <c r="O1" s="156"/>
      <c r="P1" s="157"/>
      <c r="Q1" s="161" t="s">
        <v>19</v>
      </c>
      <c r="R1" s="161"/>
    </row>
    <row r="2" spans="1:18" ht="21.75" customHeight="1" x14ac:dyDescent="0.2">
      <c r="A2" s="178"/>
      <c r="B2" s="179"/>
      <c r="C2" s="180"/>
      <c r="D2" s="155"/>
      <c r="E2" s="156"/>
      <c r="F2" s="156"/>
      <c r="G2" s="156"/>
      <c r="H2" s="156"/>
      <c r="I2" s="156"/>
      <c r="J2" s="156"/>
      <c r="K2" s="156"/>
      <c r="L2" s="156"/>
      <c r="M2" s="156"/>
      <c r="N2" s="156"/>
      <c r="O2" s="156"/>
      <c r="P2" s="157"/>
      <c r="Q2" s="161" t="s">
        <v>20</v>
      </c>
      <c r="R2" s="161"/>
    </row>
    <row r="3" spans="1:18" ht="21.75" customHeight="1" x14ac:dyDescent="0.2">
      <c r="A3" s="181"/>
      <c r="B3" s="182"/>
      <c r="C3" s="183"/>
      <c r="D3" s="155"/>
      <c r="E3" s="156"/>
      <c r="F3" s="156"/>
      <c r="G3" s="156"/>
      <c r="H3" s="156"/>
      <c r="I3" s="156"/>
      <c r="J3" s="156"/>
      <c r="K3" s="156"/>
      <c r="L3" s="156"/>
      <c r="M3" s="156"/>
      <c r="N3" s="156"/>
      <c r="O3" s="156"/>
      <c r="P3" s="157"/>
      <c r="Q3" s="161" t="s">
        <v>21</v>
      </c>
      <c r="R3" s="161"/>
    </row>
    <row r="4" spans="1:18" ht="22.15" customHeight="1" x14ac:dyDescent="0.2">
      <c r="A4" s="20"/>
      <c r="B4" s="1"/>
      <c r="C4" s="1"/>
      <c r="D4" s="158" t="s">
        <v>23</v>
      </c>
      <c r="E4" s="158"/>
      <c r="F4" s="158"/>
      <c r="G4" s="158"/>
      <c r="H4" s="158"/>
      <c r="I4" s="158"/>
      <c r="J4" s="158"/>
      <c r="K4" s="158"/>
      <c r="L4" s="158"/>
      <c r="M4" s="158"/>
      <c r="N4" s="158"/>
      <c r="O4" s="158"/>
      <c r="P4" s="158"/>
      <c r="Q4" s="158"/>
      <c r="R4" s="158"/>
    </row>
    <row r="5" spans="1:18" x14ac:dyDescent="0.2">
      <c r="A5" s="20"/>
      <c r="B5" s="1"/>
      <c r="C5" s="1"/>
      <c r="D5" s="1"/>
      <c r="E5" s="1"/>
      <c r="F5" s="1"/>
      <c r="G5" s="1"/>
      <c r="H5" s="1"/>
      <c r="I5" s="1"/>
      <c r="J5" s="1"/>
      <c r="K5" s="1"/>
      <c r="L5" s="1"/>
      <c r="M5" s="1"/>
    </row>
    <row r="6" spans="1:18" s="24" customFormat="1" ht="21" customHeight="1" x14ac:dyDescent="0.25">
      <c r="A6" s="159" t="s">
        <v>61</v>
      </c>
      <c r="B6" s="160"/>
      <c r="C6" s="160"/>
      <c r="D6" s="160"/>
      <c r="E6" s="160"/>
      <c r="F6" s="160"/>
      <c r="G6" s="160"/>
      <c r="H6" s="160"/>
      <c r="I6" s="160"/>
      <c r="J6" s="160"/>
      <c r="K6" s="160"/>
      <c r="L6" s="160"/>
      <c r="M6" s="160"/>
      <c r="N6" s="160"/>
      <c r="O6" s="160"/>
      <c r="P6" s="160"/>
      <c r="Q6" s="160"/>
      <c r="R6" s="160"/>
    </row>
    <row r="7" spans="1:18" s="99" customFormat="1" ht="28.9" customHeight="1" x14ac:dyDescent="0.2">
      <c r="A7" s="150" t="s">
        <v>0</v>
      </c>
      <c r="B7" s="150" t="s">
        <v>1</v>
      </c>
      <c r="C7" s="150" t="s">
        <v>2</v>
      </c>
      <c r="D7" s="150" t="s">
        <v>3</v>
      </c>
      <c r="E7" s="149" t="s">
        <v>4</v>
      </c>
      <c r="F7" s="149" t="s">
        <v>5</v>
      </c>
      <c r="G7" s="150" t="s">
        <v>22</v>
      </c>
      <c r="H7" s="149" t="s">
        <v>6</v>
      </c>
      <c r="I7" s="149" t="s">
        <v>208</v>
      </c>
      <c r="J7" s="151" t="s">
        <v>7</v>
      </c>
      <c r="K7" s="152"/>
      <c r="L7" s="153"/>
      <c r="M7" s="149" t="s">
        <v>8</v>
      </c>
      <c r="N7" s="149" t="s">
        <v>9</v>
      </c>
      <c r="O7" s="149" t="s">
        <v>10</v>
      </c>
      <c r="P7" s="150" t="s">
        <v>11</v>
      </c>
      <c r="Q7" s="149" t="s">
        <v>18</v>
      </c>
      <c r="R7" s="154" t="s">
        <v>17</v>
      </c>
    </row>
    <row r="8" spans="1:18" s="99" customFormat="1" ht="23.45" customHeight="1" x14ac:dyDescent="0.2">
      <c r="A8" s="150"/>
      <c r="B8" s="150"/>
      <c r="C8" s="150"/>
      <c r="D8" s="150"/>
      <c r="E8" s="149"/>
      <c r="F8" s="149"/>
      <c r="G8" s="150"/>
      <c r="H8" s="149"/>
      <c r="I8" s="149"/>
      <c r="J8" s="3" t="s">
        <v>12</v>
      </c>
      <c r="K8" s="3" t="s">
        <v>13</v>
      </c>
      <c r="L8" s="3" t="s">
        <v>14</v>
      </c>
      <c r="M8" s="149"/>
      <c r="N8" s="149"/>
      <c r="O8" s="149"/>
      <c r="P8" s="150" t="s">
        <v>15</v>
      </c>
      <c r="Q8" s="149"/>
      <c r="R8" s="154"/>
    </row>
    <row r="9" spans="1:18" s="23" customFormat="1" ht="92.25" customHeight="1" x14ac:dyDescent="0.25">
      <c r="A9" s="87" t="s">
        <v>38</v>
      </c>
      <c r="B9" s="16" t="s">
        <v>124</v>
      </c>
      <c r="C9" s="40" t="s">
        <v>49</v>
      </c>
      <c r="D9" s="87">
        <v>8</v>
      </c>
      <c r="E9" s="87">
        <v>0</v>
      </c>
      <c r="F9" s="87">
        <f>+E9/D9</f>
        <v>0</v>
      </c>
      <c r="G9" s="100" t="s">
        <v>53</v>
      </c>
      <c r="H9" s="100">
        <v>42779</v>
      </c>
      <c r="I9" s="85" t="s">
        <v>148</v>
      </c>
      <c r="J9" s="49">
        <v>0</v>
      </c>
      <c r="K9" s="50">
        <v>2580609802</v>
      </c>
      <c r="L9" s="84">
        <f>+J9+K9</f>
        <v>2580609802</v>
      </c>
      <c r="M9" s="87">
        <v>0</v>
      </c>
      <c r="N9" s="51">
        <f>+M9/L9</f>
        <v>0</v>
      </c>
      <c r="O9" s="87"/>
      <c r="P9" s="46" t="s">
        <v>60</v>
      </c>
      <c r="Q9" s="118" t="s">
        <v>251</v>
      </c>
      <c r="R9" s="97" t="s">
        <v>194</v>
      </c>
    </row>
    <row r="10" spans="1:18" s="23" customFormat="1" ht="135" x14ac:dyDescent="0.25">
      <c r="A10" s="87" t="s">
        <v>38</v>
      </c>
      <c r="B10" s="16" t="s">
        <v>125</v>
      </c>
      <c r="C10" s="40" t="s">
        <v>49</v>
      </c>
      <c r="D10" s="87">
        <v>1</v>
      </c>
      <c r="E10" s="87">
        <v>0</v>
      </c>
      <c r="F10" s="87">
        <v>0</v>
      </c>
      <c r="G10" s="101" t="s">
        <v>126</v>
      </c>
      <c r="H10" s="29">
        <v>42781</v>
      </c>
      <c r="I10" s="87" t="s">
        <v>147</v>
      </c>
      <c r="J10" s="49">
        <v>300000000</v>
      </c>
      <c r="K10" s="50">
        <v>0</v>
      </c>
      <c r="L10" s="84">
        <f>+J10+K10</f>
        <v>300000000</v>
      </c>
      <c r="M10" s="87">
        <v>0</v>
      </c>
      <c r="N10" s="51">
        <v>0</v>
      </c>
      <c r="O10" s="87"/>
      <c r="P10" s="46" t="s">
        <v>146</v>
      </c>
      <c r="Q10" s="96" t="s">
        <v>161</v>
      </c>
      <c r="R10" s="97" t="s">
        <v>195</v>
      </c>
    </row>
    <row r="11" spans="1:18" s="23" customFormat="1" ht="95.25" customHeight="1" x14ac:dyDescent="0.25">
      <c r="A11" s="87">
        <v>773</v>
      </c>
      <c r="B11" s="16" t="s">
        <v>127</v>
      </c>
      <c r="C11" s="40" t="s">
        <v>49</v>
      </c>
      <c r="D11" s="87">
        <v>3</v>
      </c>
      <c r="E11" s="87">
        <v>0</v>
      </c>
      <c r="F11" s="87">
        <f t="shared" ref="F11:F24" si="0">+E11/D11</f>
        <v>0</v>
      </c>
      <c r="G11" s="102" t="s">
        <v>54</v>
      </c>
      <c r="H11" s="29">
        <v>42796</v>
      </c>
      <c r="I11" s="87" t="s">
        <v>215</v>
      </c>
      <c r="J11" s="49">
        <v>0</v>
      </c>
      <c r="K11" s="50">
        <v>7646016134</v>
      </c>
      <c r="L11" s="50">
        <f>+J11+K11</f>
        <v>7646016134</v>
      </c>
      <c r="M11" s="87">
        <v>0</v>
      </c>
      <c r="N11" s="51">
        <f>+M11/L11</f>
        <v>0</v>
      </c>
      <c r="O11" s="87"/>
      <c r="P11" s="46" t="s">
        <v>60</v>
      </c>
      <c r="Q11" s="96" t="s">
        <v>196</v>
      </c>
      <c r="R11" s="97" t="s">
        <v>213</v>
      </c>
    </row>
    <row r="12" spans="1:18" s="23" customFormat="1" ht="77.25" customHeight="1" x14ac:dyDescent="0.25">
      <c r="A12" s="87" t="s">
        <v>38</v>
      </c>
      <c r="B12" s="16" t="s">
        <v>128</v>
      </c>
      <c r="C12" s="40" t="s">
        <v>49</v>
      </c>
      <c r="D12" s="87">
        <v>1</v>
      </c>
      <c r="E12" s="87">
        <v>1</v>
      </c>
      <c r="F12" s="87">
        <f t="shared" si="0"/>
        <v>1</v>
      </c>
      <c r="G12" s="102" t="s">
        <v>54</v>
      </c>
      <c r="H12" s="29">
        <v>42794</v>
      </c>
      <c r="I12" s="87" t="s">
        <v>148</v>
      </c>
      <c r="J12" s="49">
        <v>0</v>
      </c>
      <c r="K12" s="50">
        <v>220000000</v>
      </c>
      <c r="L12" s="50">
        <f>+K12</f>
        <v>220000000</v>
      </c>
      <c r="M12" s="49">
        <f>183187919.32+36812080.68</f>
        <v>220000000</v>
      </c>
      <c r="N12" s="21">
        <f>+M12/L12</f>
        <v>1</v>
      </c>
      <c r="O12" s="87"/>
      <c r="P12" s="46" t="s">
        <v>60</v>
      </c>
      <c r="Q12" s="96" t="s">
        <v>197</v>
      </c>
      <c r="R12" s="97" t="s">
        <v>214</v>
      </c>
    </row>
    <row r="13" spans="1:18" s="23" customFormat="1" ht="82.5" customHeight="1" x14ac:dyDescent="0.25">
      <c r="A13" s="52" t="s">
        <v>63</v>
      </c>
      <c r="B13" s="16" t="s">
        <v>129</v>
      </c>
      <c r="C13" s="16" t="s">
        <v>50</v>
      </c>
      <c r="D13" s="41">
        <v>1</v>
      </c>
      <c r="E13" s="87">
        <v>0</v>
      </c>
      <c r="F13" s="87">
        <f t="shared" si="0"/>
        <v>0</v>
      </c>
      <c r="G13" s="100" t="s">
        <v>55</v>
      </c>
      <c r="H13" s="29">
        <v>42804</v>
      </c>
      <c r="I13" s="87" t="s">
        <v>39</v>
      </c>
      <c r="J13" s="172" t="s">
        <v>62</v>
      </c>
      <c r="K13" s="172"/>
      <c r="L13" s="172"/>
      <c r="M13" s="173" t="s">
        <v>62</v>
      </c>
      <c r="N13" s="184"/>
      <c r="O13" s="174"/>
      <c r="P13" s="46" t="s">
        <v>60</v>
      </c>
      <c r="Q13" s="96" t="s">
        <v>162</v>
      </c>
      <c r="R13" s="117" t="s">
        <v>163</v>
      </c>
    </row>
    <row r="14" spans="1:18" s="23" customFormat="1" ht="270" customHeight="1" x14ac:dyDescent="0.25">
      <c r="A14" s="87">
        <v>777</v>
      </c>
      <c r="B14" s="16" t="s">
        <v>43</v>
      </c>
      <c r="C14" s="40" t="s">
        <v>49</v>
      </c>
      <c r="D14" s="87">
        <v>68</v>
      </c>
      <c r="E14" s="87">
        <v>0</v>
      </c>
      <c r="F14" s="87">
        <f t="shared" si="0"/>
        <v>0</v>
      </c>
      <c r="G14" s="103" t="s">
        <v>56</v>
      </c>
      <c r="H14" s="29">
        <v>42825</v>
      </c>
      <c r="I14" s="87" t="s">
        <v>147</v>
      </c>
      <c r="J14" s="84">
        <v>34876000000</v>
      </c>
      <c r="K14" s="49">
        <v>0</v>
      </c>
      <c r="L14" s="50">
        <f>+K14+J14</f>
        <v>34876000000</v>
      </c>
      <c r="M14" s="87">
        <v>0</v>
      </c>
      <c r="N14" s="51">
        <f>+M14/L14</f>
        <v>0</v>
      </c>
      <c r="O14" s="68">
        <v>1</v>
      </c>
      <c r="P14" s="46" t="s">
        <v>60</v>
      </c>
      <c r="Q14" s="96" t="s">
        <v>198</v>
      </c>
      <c r="R14" s="116" t="s">
        <v>216</v>
      </c>
    </row>
    <row r="15" spans="1:18" s="23" customFormat="1" ht="214.5" customHeight="1" x14ac:dyDescent="0.25">
      <c r="A15" s="87">
        <v>776</v>
      </c>
      <c r="B15" s="16" t="s">
        <v>130</v>
      </c>
      <c r="C15" s="40" t="s">
        <v>49</v>
      </c>
      <c r="D15" s="87">
        <v>120</v>
      </c>
      <c r="E15" s="87">
        <v>0</v>
      </c>
      <c r="F15" s="87">
        <f t="shared" si="0"/>
        <v>0</v>
      </c>
      <c r="G15" s="100" t="s">
        <v>57</v>
      </c>
      <c r="H15" s="29">
        <v>42825</v>
      </c>
      <c r="I15" s="87" t="s">
        <v>147</v>
      </c>
      <c r="J15" s="84">
        <v>27510200516</v>
      </c>
      <c r="K15" s="84">
        <v>0</v>
      </c>
      <c r="L15" s="84">
        <f>+J15+K15</f>
        <v>27510200516</v>
      </c>
      <c r="M15" s="87">
        <v>0</v>
      </c>
      <c r="N15" s="51">
        <f>+M15/L15</f>
        <v>0</v>
      </c>
      <c r="O15" s="87"/>
      <c r="P15" s="46" t="s">
        <v>60</v>
      </c>
      <c r="Q15" s="116" t="s">
        <v>217</v>
      </c>
      <c r="R15" s="116" t="s">
        <v>218</v>
      </c>
    </row>
    <row r="16" spans="1:18" s="23" customFormat="1" ht="383.25" customHeight="1" x14ac:dyDescent="0.25">
      <c r="A16" s="87">
        <v>778</v>
      </c>
      <c r="B16" s="16" t="s">
        <v>44</v>
      </c>
      <c r="C16" s="40" t="s">
        <v>49</v>
      </c>
      <c r="D16" s="87">
        <v>4</v>
      </c>
      <c r="E16" s="87">
        <v>0</v>
      </c>
      <c r="F16" s="87">
        <f t="shared" si="0"/>
        <v>0</v>
      </c>
      <c r="G16" s="103" t="s">
        <v>57</v>
      </c>
      <c r="H16" s="29">
        <v>42825</v>
      </c>
      <c r="I16" s="87" t="s">
        <v>147</v>
      </c>
      <c r="J16" s="49">
        <v>0</v>
      </c>
      <c r="K16" s="53">
        <v>76285714286</v>
      </c>
      <c r="L16" s="84">
        <f>+J16+K16</f>
        <v>76285714286</v>
      </c>
      <c r="M16" s="87">
        <v>0</v>
      </c>
      <c r="N16" s="51">
        <f>+M16/L16</f>
        <v>0</v>
      </c>
      <c r="O16" s="68">
        <v>2</v>
      </c>
      <c r="P16" s="46" t="s">
        <v>60</v>
      </c>
      <c r="Q16" s="118" t="s">
        <v>252</v>
      </c>
      <c r="R16" s="97" t="s">
        <v>227</v>
      </c>
    </row>
    <row r="17" spans="1:18" s="23" customFormat="1" ht="135" x14ac:dyDescent="0.25">
      <c r="A17" s="52" t="s">
        <v>63</v>
      </c>
      <c r="B17" s="16" t="s">
        <v>45</v>
      </c>
      <c r="C17" s="40" t="s">
        <v>49</v>
      </c>
      <c r="D17" s="87">
        <v>2</v>
      </c>
      <c r="E17" s="87">
        <v>0</v>
      </c>
      <c r="F17" s="87">
        <f t="shared" ref="F17:F22" si="1">+E17/D17</f>
        <v>0</v>
      </c>
      <c r="G17" s="29" t="s">
        <v>58</v>
      </c>
      <c r="H17" s="29">
        <v>42853</v>
      </c>
      <c r="I17" s="87" t="s">
        <v>215</v>
      </c>
      <c r="J17" s="49">
        <v>0</v>
      </c>
      <c r="K17" s="49">
        <v>492928673</v>
      </c>
      <c r="L17" s="84">
        <f>+J17+K17</f>
        <v>492928673</v>
      </c>
      <c r="M17" s="87">
        <v>0</v>
      </c>
      <c r="N17" s="51">
        <f>+M17/L17</f>
        <v>0</v>
      </c>
      <c r="O17" s="87"/>
      <c r="P17" s="46" t="s">
        <v>60</v>
      </c>
      <c r="Q17" s="96" t="s">
        <v>164</v>
      </c>
      <c r="R17" s="97" t="s">
        <v>219</v>
      </c>
    </row>
    <row r="18" spans="1:18" s="23" customFormat="1" ht="90" x14ac:dyDescent="0.25">
      <c r="A18" s="52" t="s">
        <v>63</v>
      </c>
      <c r="B18" s="16" t="s">
        <v>46</v>
      </c>
      <c r="C18" s="40" t="s">
        <v>49</v>
      </c>
      <c r="D18" s="87">
        <v>1</v>
      </c>
      <c r="E18" s="87">
        <v>1</v>
      </c>
      <c r="F18" s="21">
        <f t="shared" si="1"/>
        <v>1</v>
      </c>
      <c r="G18" s="29" t="s">
        <v>58</v>
      </c>
      <c r="H18" s="29">
        <v>42857</v>
      </c>
      <c r="I18" s="85" t="s">
        <v>148</v>
      </c>
      <c r="J18" s="49">
        <v>0</v>
      </c>
      <c r="K18" s="49">
        <v>755000000</v>
      </c>
      <c r="L18" s="84">
        <f>+J18+K18</f>
        <v>755000000</v>
      </c>
      <c r="M18" s="49">
        <v>666066600</v>
      </c>
      <c r="N18" s="21">
        <f>+M18/L18</f>
        <v>0.88220741721854301</v>
      </c>
      <c r="O18" s="87"/>
      <c r="P18" s="46" t="s">
        <v>60</v>
      </c>
      <c r="Q18" s="96" t="s">
        <v>165</v>
      </c>
      <c r="R18" s="97" t="s">
        <v>166</v>
      </c>
    </row>
    <row r="19" spans="1:18" s="23" customFormat="1" ht="72" customHeight="1" x14ac:dyDescent="0.25">
      <c r="A19" s="52">
        <v>780</v>
      </c>
      <c r="B19" s="16" t="s">
        <v>205</v>
      </c>
      <c r="C19" s="40" t="s">
        <v>206</v>
      </c>
      <c r="D19" s="87">
        <v>15</v>
      </c>
      <c r="E19" s="87">
        <v>0</v>
      </c>
      <c r="F19" s="21">
        <f t="shared" si="1"/>
        <v>0</v>
      </c>
      <c r="G19" s="29" t="s">
        <v>207</v>
      </c>
      <c r="H19" s="29" t="s">
        <v>207</v>
      </c>
      <c r="I19" s="94" t="s">
        <v>39</v>
      </c>
      <c r="J19" s="172" t="s">
        <v>62</v>
      </c>
      <c r="K19" s="172"/>
      <c r="L19" s="172"/>
      <c r="M19" s="173" t="s">
        <v>62</v>
      </c>
      <c r="N19" s="174"/>
      <c r="O19" s="68">
        <v>1</v>
      </c>
      <c r="P19" s="46" t="s">
        <v>60</v>
      </c>
      <c r="Q19" s="118" t="s">
        <v>253</v>
      </c>
      <c r="R19" s="109" t="s">
        <v>220</v>
      </c>
    </row>
    <row r="20" spans="1:18" s="23" customFormat="1" ht="154.5" customHeight="1" x14ac:dyDescent="0.25">
      <c r="A20" s="52">
        <v>781</v>
      </c>
      <c r="B20" s="16" t="s">
        <v>47</v>
      </c>
      <c r="C20" s="85" t="s">
        <v>51</v>
      </c>
      <c r="D20" s="42">
        <v>9100</v>
      </c>
      <c r="E20" s="87">
        <v>0</v>
      </c>
      <c r="F20" s="87">
        <f t="shared" si="1"/>
        <v>0</v>
      </c>
      <c r="G20" s="29" t="s">
        <v>132</v>
      </c>
      <c r="H20" s="103" t="s">
        <v>132</v>
      </c>
      <c r="I20" s="87" t="s">
        <v>39</v>
      </c>
      <c r="J20" s="172" t="s">
        <v>62</v>
      </c>
      <c r="K20" s="172"/>
      <c r="L20" s="172"/>
      <c r="M20" s="172" t="s">
        <v>62</v>
      </c>
      <c r="N20" s="172"/>
      <c r="O20" s="172"/>
      <c r="P20" s="46" t="s">
        <v>60</v>
      </c>
      <c r="Q20" s="118" t="s">
        <v>254</v>
      </c>
      <c r="R20" s="97" t="s">
        <v>221</v>
      </c>
    </row>
    <row r="21" spans="1:18" s="23" customFormat="1" ht="108" customHeight="1" x14ac:dyDescent="0.25">
      <c r="A21" s="52" t="s">
        <v>63</v>
      </c>
      <c r="B21" s="16" t="s">
        <v>131</v>
      </c>
      <c r="C21" s="85" t="s">
        <v>49</v>
      </c>
      <c r="D21" s="42">
        <v>12</v>
      </c>
      <c r="E21" s="87">
        <v>0</v>
      </c>
      <c r="F21" s="87">
        <f t="shared" si="1"/>
        <v>0</v>
      </c>
      <c r="G21" s="29" t="s">
        <v>223</v>
      </c>
      <c r="H21" s="101"/>
      <c r="I21" s="87" t="s">
        <v>64</v>
      </c>
      <c r="J21" s="88">
        <v>4000000000</v>
      </c>
      <c r="K21" s="88">
        <v>0</v>
      </c>
      <c r="L21" s="84">
        <f>+J21+K21</f>
        <v>4000000000</v>
      </c>
      <c r="M21" s="88">
        <v>0</v>
      </c>
      <c r="N21" s="51">
        <f>+M21/L21</f>
        <v>0</v>
      </c>
      <c r="O21" s="87"/>
      <c r="P21" s="46" t="s">
        <v>60</v>
      </c>
      <c r="Q21" s="96" t="s">
        <v>199</v>
      </c>
      <c r="R21" s="97" t="s">
        <v>222</v>
      </c>
    </row>
    <row r="22" spans="1:18" s="23" customFormat="1" ht="146.25" customHeight="1" x14ac:dyDescent="0.25">
      <c r="A22" s="87">
        <v>784</v>
      </c>
      <c r="B22" s="16" t="s">
        <v>149</v>
      </c>
      <c r="C22" s="16" t="s">
        <v>32</v>
      </c>
      <c r="D22" s="18">
        <v>200</v>
      </c>
      <c r="E22" s="87">
        <v>0</v>
      </c>
      <c r="F22" s="21">
        <f t="shared" si="1"/>
        <v>0</v>
      </c>
      <c r="G22" s="104" t="s">
        <v>120</v>
      </c>
      <c r="H22" s="105" t="s">
        <v>120</v>
      </c>
      <c r="I22" s="87" t="s">
        <v>39</v>
      </c>
      <c r="J22" s="38">
        <v>16800000000</v>
      </c>
      <c r="K22" s="38">
        <v>0</v>
      </c>
      <c r="L22" s="38">
        <f>+J22</f>
        <v>16800000000</v>
      </c>
      <c r="M22" s="87">
        <v>0</v>
      </c>
      <c r="N22" s="51">
        <f>+M22/L22</f>
        <v>0</v>
      </c>
      <c r="O22" s="87"/>
      <c r="P22" s="36" t="s">
        <v>60</v>
      </c>
      <c r="Q22" s="96" t="s">
        <v>200</v>
      </c>
      <c r="R22" s="97" t="s">
        <v>201</v>
      </c>
    </row>
    <row r="23" spans="1:18" s="23" customFormat="1" ht="105" customHeight="1" x14ac:dyDescent="0.25">
      <c r="A23" s="52" t="s">
        <v>63</v>
      </c>
      <c r="B23" s="16" t="s">
        <v>44</v>
      </c>
      <c r="C23" s="115" t="s">
        <v>49</v>
      </c>
      <c r="D23" s="87">
        <v>4</v>
      </c>
      <c r="E23" s="87">
        <v>0</v>
      </c>
      <c r="F23" s="87">
        <f>+E23/D23</f>
        <v>0</v>
      </c>
      <c r="G23" s="103" t="s">
        <v>85</v>
      </c>
      <c r="H23" s="29"/>
      <c r="I23" s="87" t="s">
        <v>64</v>
      </c>
      <c r="J23" s="49">
        <v>0</v>
      </c>
      <c r="K23" s="53">
        <f>+K16</f>
        <v>76285714286</v>
      </c>
      <c r="L23" s="84">
        <f>+J23+K23</f>
        <v>76285714286</v>
      </c>
      <c r="M23" s="87">
        <v>0</v>
      </c>
      <c r="N23" s="51">
        <f>+M23/L23</f>
        <v>0</v>
      </c>
      <c r="O23" s="87"/>
      <c r="P23" s="46" t="s">
        <v>60</v>
      </c>
      <c r="Q23" s="97" t="s">
        <v>253</v>
      </c>
      <c r="R23" s="97" t="s">
        <v>224</v>
      </c>
    </row>
    <row r="24" spans="1:18" s="23" customFormat="1" ht="116.25" customHeight="1" x14ac:dyDescent="0.25">
      <c r="A24" s="87" t="s">
        <v>38</v>
      </c>
      <c r="B24" s="16" t="s">
        <v>48</v>
      </c>
      <c r="C24" s="43" t="s">
        <v>52</v>
      </c>
      <c r="D24" s="44">
        <v>1</v>
      </c>
      <c r="E24" s="87">
        <v>0</v>
      </c>
      <c r="F24" s="87">
        <f t="shared" si="0"/>
        <v>0</v>
      </c>
      <c r="G24" s="45" t="s">
        <v>59</v>
      </c>
      <c r="H24" s="87" t="s">
        <v>38</v>
      </c>
      <c r="I24" s="87" t="s">
        <v>39</v>
      </c>
      <c r="J24" s="172" t="s">
        <v>62</v>
      </c>
      <c r="K24" s="172"/>
      <c r="L24" s="172"/>
      <c r="M24" s="172" t="s">
        <v>62</v>
      </c>
      <c r="N24" s="172"/>
      <c r="O24" s="172"/>
      <c r="P24" s="36" t="s">
        <v>60</v>
      </c>
      <c r="Q24" s="116" t="s">
        <v>225</v>
      </c>
      <c r="R24" s="97" t="s">
        <v>226</v>
      </c>
    </row>
    <row r="25" spans="1:18" s="23" customFormat="1" x14ac:dyDescent="0.25">
      <c r="Q25" s="95"/>
      <c r="R25" s="95"/>
    </row>
    <row r="26" spans="1:18" s="23" customFormat="1" x14ac:dyDescent="0.25">
      <c r="Q26" s="95"/>
      <c r="R26" s="95"/>
    </row>
    <row r="27" spans="1:18" s="23" customFormat="1" x14ac:dyDescent="0.25">
      <c r="Q27" s="95"/>
      <c r="R27" s="95"/>
    </row>
    <row r="28" spans="1:18" s="23" customFormat="1" x14ac:dyDescent="0.25">
      <c r="Q28" s="95"/>
      <c r="R28" s="95"/>
    </row>
    <row r="29" spans="1:18" s="23" customFormat="1" x14ac:dyDescent="0.25">
      <c r="Q29" s="95"/>
      <c r="R29" s="95"/>
    </row>
    <row r="30" spans="1:18" s="23" customFormat="1" x14ac:dyDescent="0.25">
      <c r="Q30" s="95"/>
      <c r="R30" s="95"/>
    </row>
    <row r="31" spans="1:18" s="23" customFormat="1" x14ac:dyDescent="0.25">
      <c r="Q31" s="95"/>
      <c r="R31" s="95"/>
    </row>
    <row r="32" spans="1:18" s="23" customFormat="1" x14ac:dyDescent="0.25">
      <c r="Q32" s="95"/>
      <c r="R32" s="95"/>
    </row>
    <row r="33" spans="17:18" s="23" customFormat="1" x14ac:dyDescent="0.25">
      <c r="Q33" s="95"/>
      <c r="R33" s="95"/>
    </row>
    <row r="34" spans="17:18" s="23" customFormat="1" x14ac:dyDescent="0.25">
      <c r="Q34" s="95"/>
      <c r="R34" s="95"/>
    </row>
    <row r="35" spans="17:18" s="23" customFormat="1" x14ac:dyDescent="0.25">
      <c r="Q35" s="95"/>
      <c r="R35" s="95"/>
    </row>
    <row r="36" spans="17:18" s="23" customFormat="1" x14ac:dyDescent="0.25">
      <c r="Q36" s="95"/>
      <c r="R36" s="95"/>
    </row>
    <row r="37" spans="17:18" s="23" customFormat="1" x14ac:dyDescent="0.25">
      <c r="Q37" s="95"/>
      <c r="R37" s="95"/>
    </row>
    <row r="38" spans="17:18" s="23" customFormat="1" x14ac:dyDescent="0.25">
      <c r="Q38" s="95"/>
      <c r="R38" s="95"/>
    </row>
    <row r="39" spans="17:18" s="23" customFormat="1" x14ac:dyDescent="0.25">
      <c r="Q39" s="95"/>
      <c r="R39" s="95"/>
    </row>
    <row r="40" spans="17:18" s="23" customFormat="1" x14ac:dyDescent="0.25">
      <c r="Q40" s="95"/>
      <c r="R40" s="95"/>
    </row>
    <row r="41" spans="17:18" s="23" customFormat="1" x14ac:dyDescent="0.25">
      <c r="Q41" s="95"/>
      <c r="R41" s="95"/>
    </row>
    <row r="42" spans="17:18" s="23" customFormat="1" x14ac:dyDescent="0.25">
      <c r="Q42" s="95"/>
      <c r="R42" s="95"/>
    </row>
  </sheetData>
  <mergeCells count="31">
    <mergeCell ref="D4:R4"/>
    <mergeCell ref="J13:L13"/>
    <mergeCell ref="M13:O13"/>
    <mergeCell ref="J20:L20"/>
    <mergeCell ref="M20:O20"/>
    <mergeCell ref="A6:R6"/>
    <mergeCell ref="A7:A8"/>
    <mergeCell ref="B7:B8"/>
    <mergeCell ref="C7:C8"/>
    <mergeCell ref="D7:D8"/>
    <mergeCell ref="E7:E8"/>
    <mergeCell ref="F7:F8"/>
    <mergeCell ref="G7:G8"/>
    <mergeCell ref="H7:H8"/>
    <mergeCell ref="I7:I8"/>
    <mergeCell ref="R7:R8"/>
    <mergeCell ref="A1:C3"/>
    <mergeCell ref="D1:P3"/>
    <mergeCell ref="Q1:R1"/>
    <mergeCell ref="Q2:R2"/>
    <mergeCell ref="Q3:R3"/>
    <mergeCell ref="Q7:Q8"/>
    <mergeCell ref="J24:L24"/>
    <mergeCell ref="M24:O24"/>
    <mergeCell ref="J7:L7"/>
    <mergeCell ref="M7:M8"/>
    <mergeCell ref="N7:N8"/>
    <mergeCell ref="O7:O8"/>
    <mergeCell ref="P7:P8"/>
    <mergeCell ref="J19:L19"/>
    <mergeCell ref="M19:N19"/>
  </mergeCells>
  <printOptions horizontalCentered="1" verticalCentered="1"/>
  <pageMargins left="0.23622047244094491" right="0.23622047244094491" top="0.74803149606299213" bottom="0.74803149606299213" header="0.31496062992125984" footer="0.31496062992125984"/>
  <pageSetup scale="28"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00B0F0"/>
  </sheetPr>
  <dimension ref="A1:R23"/>
  <sheetViews>
    <sheetView view="pageBreakPreview" zoomScale="60" zoomScaleNormal="60" workbookViewId="0">
      <pane xSplit="4" topLeftCell="G1" activePane="topRight" state="frozen"/>
      <selection activeCell="A13" sqref="A13"/>
      <selection pane="topRight" activeCell="L57" sqref="L57"/>
    </sheetView>
  </sheetViews>
  <sheetFormatPr baseColWidth="10" defaultColWidth="21" defaultRowHeight="15" x14ac:dyDescent="0.2"/>
  <cols>
    <col min="1" max="1" width="5.85546875" style="2" customWidth="1"/>
    <col min="2" max="2" width="51.28515625" style="2" customWidth="1"/>
    <col min="3" max="3" width="32.140625" style="2" customWidth="1"/>
    <col min="4" max="4" width="13.28515625" style="2" customWidth="1"/>
    <col min="5" max="5" width="17.5703125" style="2" customWidth="1"/>
    <col min="6" max="6" width="18" style="2" customWidth="1"/>
    <col min="7" max="7" width="21" style="2"/>
    <col min="8" max="8" width="18.28515625" style="2" customWidth="1"/>
    <col min="9" max="9" width="25.5703125" style="2" customWidth="1"/>
    <col min="10" max="10" width="21" style="2"/>
    <col min="11" max="12" width="23.5703125" style="2" customWidth="1"/>
    <col min="13" max="13" width="21" style="2"/>
    <col min="14" max="14" width="17.140625" style="2" customWidth="1"/>
    <col min="15" max="15" width="9.7109375" style="2" customWidth="1"/>
    <col min="16" max="16" width="21" style="57"/>
    <col min="17" max="17" width="66.140625" style="106" customWidth="1"/>
    <col min="18" max="18" width="53" style="106" customWidth="1"/>
    <col min="19" max="16384" width="21" style="2"/>
  </cols>
  <sheetData>
    <row r="1" spans="1:18" ht="21.75" customHeight="1" x14ac:dyDescent="0.2">
      <c r="A1" s="175"/>
      <c r="B1" s="176"/>
      <c r="C1" s="177"/>
      <c r="D1" s="155" t="s">
        <v>16</v>
      </c>
      <c r="E1" s="156"/>
      <c r="F1" s="156"/>
      <c r="G1" s="156"/>
      <c r="H1" s="156"/>
      <c r="I1" s="156"/>
      <c r="J1" s="156"/>
      <c r="K1" s="156"/>
      <c r="L1" s="156"/>
      <c r="M1" s="156"/>
      <c r="N1" s="156"/>
      <c r="O1" s="156"/>
      <c r="P1" s="157"/>
      <c r="Q1" s="161" t="s">
        <v>19</v>
      </c>
      <c r="R1" s="161"/>
    </row>
    <row r="2" spans="1:18" ht="21.75" customHeight="1" x14ac:dyDescent="0.2">
      <c r="A2" s="178"/>
      <c r="B2" s="179"/>
      <c r="C2" s="180"/>
      <c r="D2" s="155"/>
      <c r="E2" s="156"/>
      <c r="F2" s="156"/>
      <c r="G2" s="156"/>
      <c r="H2" s="156"/>
      <c r="I2" s="156"/>
      <c r="J2" s="156"/>
      <c r="K2" s="156"/>
      <c r="L2" s="156"/>
      <c r="M2" s="156"/>
      <c r="N2" s="156"/>
      <c r="O2" s="156"/>
      <c r="P2" s="157"/>
      <c r="Q2" s="161" t="s">
        <v>20</v>
      </c>
      <c r="R2" s="161"/>
    </row>
    <row r="3" spans="1:18" ht="21.75" customHeight="1" x14ac:dyDescent="0.2">
      <c r="A3" s="181"/>
      <c r="B3" s="182"/>
      <c r="C3" s="183"/>
      <c r="D3" s="155"/>
      <c r="E3" s="156"/>
      <c r="F3" s="156"/>
      <c r="G3" s="156"/>
      <c r="H3" s="156"/>
      <c r="I3" s="156"/>
      <c r="J3" s="156"/>
      <c r="K3" s="156"/>
      <c r="L3" s="156"/>
      <c r="M3" s="156"/>
      <c r="N3" s="156"/>
      <c r="O3" s="156"/>
      <c r="P3" s="157"/>
      <c r="Q3" s="161" t="s">
        <v>21</v>
      </c>
      <c r="R3" s="161"/>
    </row>
    <row r="4" spans="1:18" ht="22.15" customHeight="1" x14ac:dyDescent="0.2">
      <c r="A4" s="1"/>
      <c r="B4" s="1"/>
      <c r="C4" s="1"/>
      <c r="D4" s="158" t="s">
        <v>23</v>
      </c>
      <c r="E4" s="158"/>
      <c r="F4" s="158"/>
      <c r="G4" s="158"/>
      <c r="H4" s="158"/>
      <c r="I4" s="158"/>
      <c r="J4" s="158"/>
      <c r="K4" s="158"/>
      <c r="L4" s="158"/>
      <c r="M4" s="158"/>
      <c r="N4" s="158"/>
      <c r="O4" s="158"/>
      <c r="P4" s="158"/>
      <c r="Q4" s="158"/>
      <c r="R4" s="158"/>
    </row>
    <row r="5" spans="1:18" x14ac:dyDescent="0.2">
      <c r="A5" s="1"/>
      <c r="B5" s="1"/>
      <c r="C5" s="1"/>
      <c r="D5" s="1"/>
      <c r="E5" s="1"/>
      <c r="F5" s="1"/>
      <c r="G5" s="1"/>
      <c r="H5" s="1"/>
      <c r="I5" s="1"/>
      <c r="J5" s="1"/>
      <c r="K5" s="1"/>
      <c r="L5" s="1"/>
      <c r="M5" s="1"/>
    </row>
    <row r="6" spans="1:18" ht="21" customHeight="1" x14ac:dyDescent="0.2">
      <c r="A6" s="159" t="s">
        <v>65</v>
      </c>
      <c r="B6" s="185"/>
      <c r="C6" s="185"/>
      <c r="D6" s="185"/>
      <c r="E6" s="185"/>
      <c r="F6" s="185"/>
      <c r="G6" s="185"/>
      <c r="H6" s="185"/>
      <c r="I6" s="185"/>
      <c r="J6" s="185"/>
      <c r="K6" s="185"/>
      <c r="L6" s="185"/>
      <c r="M6" s="185"/>
      <c r="N6" s="185"/>
      <c r="O6" s="185"/>
      <c r="P6" s="185"/>
      <c r="Q6" s="185"/>
      <c r="R6" s="185"/>
    </row>
    <row r="7" spans="1:18" ht="28.9" customHeight="1" x14ac:dyDescent="0.2">
      <c r="A7" s="150" t="s">
        <v>0</v>
      </c>
      <c r="B7" s="150" t="s">
        <v>1</v>
      </c>
      <c r="C7" s="150" t="s">
        <v>2</v>
      </c>
      <c r="D7" s="150" t="s">
        <v>3</v>
      </c>
      <c r="E7" s="149" t="s">
        <v>4</v>
      </c>
      <c r="F7" s="149" t="s">
        <v>5</v>
      </c>
      <c r="G7" s="150" t="s">
        <v>22</v>
      </c>
      <c r="H7" s="149" t="s">
        <v>6</v>
      </c>
      <c r="I7" s="149" t="s">
        <v>208</v>
      </c>
      <c r="J7" s="151" t="s">
        <v>7</v>
      </c>
      <c r="K7" s="152"/>
      <c r="L7" s="153"/>
      <c r="M7" s="149" t="s">
        <v>8</v>
      </c>
      <c r="N7" s="149" t="s">
        <v>9</v>
      </c>
      <c r="O7" s="149" t="s">
        <v>10</v>
      </c>
      <c r="P7" s="150" t="s">
        <v>11</v>
      </c>
      <c r="Q7" s="187" t="s">
        <v>18</v>
      </c>
      <c r="R7" s="186" t="s">
        <v>17</v>
      </c>
    </row>
    <row r="8" spans="1:18" ht="29.25" customHeight="1" x14ac:dyDescent="0.2">
      <c r="A8" s="150"/>
      <c r="B8" s="150"/>
      <c r="C8" s="150"/>
      <c r="D8" s="150"/>
      <c r="E8" s="149"/>
      <c r="F8" s="149"/>
      <c r="G8" s="150"/>
      <c r="H8" s="149"/>
      <c r="I8" s="149"/>
      <c r="J8" s="3" t="s">
        <v>12</v>
      </c>
      <c r="K8" s="3" t="s">
        <v>13</v>
      </c>
      <c r="L8" s="3" t="s">
        <v>14</v>
      </c>
      <c r="M8" s="149"/>
      <c r="N8" s="149"/>
      <c r="O8" s="149"/>
      <c r="P8" s="150" t="s">
        <v>15</v>
      </c>
      <c r="Q8" s="187"/>
      <c r="R8" s="186"/>
    </row>
    <row r="9" spans="1:18" ht="187.5" customHeight="1" x14ac:dyDescent="0.2">
      <c r="A9" s="72" t="s">
        <v>63</v>
      </c>
      <c r="B9" s="15" t="s">
        <v>66</v>
      </c>
      <c r="C9" s="55" t="s">
        <v>79</v>
      </c>
      <c r="D9" s="55" t="s">
        <v>79</v>
      </c>
      <c r="E9" s="52" t="s">
        <v>63</v>
      </c>
      <c r="F9" s="87" t="s">
        <v>38</v>
      </c>
      <c r="G9" s="64" t="s">
        <v>59</v>
      </c>
      <c r="H9" s="48">
        <v>42736</v>
      </c>
      <c r="I9" s="87" t="s">
        <v>39</v>
      </c>
      <c r="J9" s="189" t="s">
        <v>79</v>
      </c>
      <c r="K9" s="189"/>
      <c r="L9" s="189"/>
      <c r="M9" s="189" t="s">
        <v>79</v>
      </c>
      <c r="N9" s="189"/>
      <c r="O9" s="58"/>
      <c r="P9" s="55" t="s">
        <v>87</v>
      </c>
      <c r="Q9" s="107" t="s">
        <v>167</v>
      </c>
      <c r="R9" s="97" t="s">
        <v>151</v>
      </c>
    </row>
    <row r="10" spans="1:18" ht="315" x14ac:dyDescent="0.2">
      <c r="A10" s="72" t="s">
        <v>63</v>
      </c>
      <c r="B10" s="14" t="s">
        <v>75</v>
      </c>
      <c r="C10" s="55" t="s">
        <v>82</v>
      </c>
      <c r="D10" s="55">
        <v>353</v>
      </c>
      <c r="E10" s="87">
        <v>0</v>
      </c>
      <c r="F10" s="87">
        <f>+E10/D10</f>
        <v>0</v>
      </c>
      <c r="G10" s="73" t="s">
        <v>133</v>
      </c>
      <c r="H10" s="74" t="s">
        <v>134</v>
      </c>
      <c r="I10" s="87" t="s">
        <v>39</v>
      </c>
      <c r="J10" s="59">
        <v>0</v>
      </c>
      <c r="K10" s="59">
        <v>1588000000</v>
      </c>
      <c r="L10" s="38">
        <f>+J10+K10</f>
        <v>1588000000</v>
      </c>
      <c r="M10" s="87">
        <v>0</v>
      </c>
      <c r="N10" s="51">
        <f>+M10/L10</f>
        <v>0</v>
      </c>
      <c r="O10" s="68"/>
      <c r="P10" s="55" t="s">
        <v>87</v>
      </c>
      <c r="Q10" s="116" t="s">
        <v>234</v>
      </c>
      <c r="R10" s="97" t="s">
        <v>235</v>
      </c>
    </row>
    <row r="11" spans="1:18" ht="225" x14ac:dyDescent="0.2">
      <c r="A11" s="72" t="s">
        <v>38</v>
      </c>
      <c r="B11" s="14" t="s">
        <v>135</v>
      </c>
      <c r="C11" s="40" t="s">
        <v>136</v>
      </c>
      <c r="D11" s="40" t="s">
        <v>137</v>
      </c>
      <c r="E11" s="40" t="s">
        <v>171</v>
      </c>
      <c r="F11" s="40" t="s">
        <v>228</v>
      </c>
      <c r="G11" s="73" t="s">
        <v>138</v>
      </c>
      <c r="H11" s="74" t="s">
        <v>139</v>
      </c>
      <c r="I11" s="87" t="s">
        <v>39</v>
      </c>
      <c r="J11" s="196" t="s">
        <v>62</v>
      </c>
      <c r="K11" s="197"/>
      <c r="L11" s="198"/>
      <c r="M11" s="199" t="s">
        <v>62</v>
      </c>
      <c r="N11" s="199"/>
      <c r="O11" s="60"/>
      <c r="P11" s="55" t="s">
        <v>87</v>
      </c>
      <c r="Q11" s="118" t="s">
        <v>229</v>
      </c>
      <c r="R11" s="97" t="s">
        <v>172</v>
      </c>
    </row>
    <row r="12" spans="1:18" ht="345" x14ac:dyDescent="0.2">
      <c r="A12" s="52" t="s">
        <v>63</v>
      </c>
      <c r="B12" s="14" t="s">
        <v>76</v>
      </c>
      <c r="C12" s="15" t="s">
        <v>82</v>
      </c>
      <c r="D12" s="55">
        <v>1150</v>
      </c>
      <c r="E12" s="87">
        <v>300</v>
      </c>
      <c r="F12" s="21">
        <f>+E12/D12</f>
        <v>0.2608695652173913</v>
      </c>
      <c r="G12" s="71" t="s">
        <v>92</v>
      </c>
      <c r="H12" s="75" t="s">
        <v>140</v>
      </c>
      <c r="I12" s="87" t="s">
        <v>39</v>
      </c>
      <c r="J12" s="60">
        <v>0</v>
      </c>
      <c r="K12" s="60">
        <f>2059950000+4132000000</f>
        <v>6191950000</v>
      </c>
      <c r="L12" s="61">
        <f>+J12+K12</f>
        <v>6191950000</v>
      </c>
      <c r="M12" s="87">
        <v>0</v>
      </c>
      <c r="N12" s="51">
        <f>+M12/L12</f>
        <v>0</v>
      </c>
      <c r="O12" s="4"/>
      <c r="P12" s="55" t="s">
        <v>87</v>
      </c>
      <c r="Q12" s="118" t="s">
        <v>255</v>
      </c>
      <c r="R12" s="97" t="s">
        <v>230</v>
      </c>
    </row>
    <row r="13" spans="1:18" ht="409.5" customHeight="1" x14ac:dyDescent="0.2">
      <c r="A13" s="52" t="s">
        <v>63</v>
      </c>
      <c r="B13" s="14" t="s">
        <v>67</v>
      </c>
      <c r="C13" s="55" t="s">
        <v>80</v>
      </c>
      <c r="D13" s="55">
        <v>65</v>
      </c>
      <c r="E13" s="87">
        <v>0</v>
      </c>
      <c r="F13" s="87">
        <f>+E13/D13</f>
        <v>0</v>
      </c>
      <c r="G13" s="37" t="s">
        <v>57</v>
      </c>
      <c r="H13" s="48">
        <v>42789</v>
      </c>
      <c r="I13" s="87" t="s">
        <v>147</v>
      </c>
      <c r="J13" s="192" t="s">
        <v>88</v>
      </c>
      <c r="K13" s="193"/>
      <c r="L13" s="194"/>
      <c r="M13" s="138" t="s">
        <v>88</v>
      </c>
      <c r="N13" s="138"/>
      <c r="O13" s="81"/>
      <c r="P13" s="55" t="s">
        <v>87</v>
      </c>
      <c r="Q13" s="113" t="s">
        <v>174</v>
      </c>
      <c r="R13" s="117" t="s">
        <v>236</v>
      </c>
    </row>
    <row r="14" spans="1:18" ht="79.5" customHeight="1" x14ac:dyDescent="0.2">
      <c r="A14" s="87">
        <v>769</v>
      </c>
      <c r="B14" s="15" t="s">
        <v>68</v>
      </c>
      <c r="C14" s="55" t="s">
        <v>81</v>
      </c>
      <c r="D14" s="56">
        <v>1</v>
      </c>
      <c r="E14" s="76">
        <v>9.2799999999999994E-2</v>
      </c>
      <c r="F14" s="77">
        <f t="shared" ref="F14:F23" si="0">+E14/D14</f>
        <v>9.2799999999999994E-2</v>
      </c>
      <c r="G14" s="37" t="s">
        <v>57</v>
      </c>
      <c r="H14" s="48">
        <v>42825</v>
      </c>
      <c r="I14" s="87" t="s">
        <v>39</v>
      </c>
      <c r="J14" s="195" t="s">
        <v>89</v>
      </c>
      <c r="K14" s="195"/>
      <c r="L14" s="195"/>
      <c r="M14" s="190" t="s">
        <v>89</v>
      </c>
      <c r="N14" s="191"/>
      <c r="O14" s="70">
        <v>1</v>
      </c>
      <c r="P14" s="55" t="s">
        <v>87</v>
      </c>
      <c r="Q14" s="96" t="s">
        <v>168</v>
      </c>
      <c r="R14" s="97" t="s">
        <v>152</v>
      </c>
    </row>
    <row r="15" spans="1:18" ht="331.5" customHeight="1" x14ac:dyDescent="0.2">
      <c r="A15" s="87">
        <v>774</v>
      </c>
      <c r="B15" s="15" t="s">
        <v>69</v>
      </c>
      <c r="C15" s="55" t="s">
        <v>82</v>
      </c>
      <c r="D15" s="55">
        <v>110</v>
      </c>
      <c r="E15" s="87">
        <v>63</v>
      </c>
      <c r="F15" s="77">
        <f t="shared" si="0"/>
        <v>0.57272727272727275</v>
      </c>
      <c r="G15" s="37" t="s">
        <v>57</v>
      </c>
      <c r="H15" s="48">
        <v>42807</v>
      </c>
      <c r="I15" s="87" t="s">
        <v>215</v>
      </c>
      <c r="J15" s="59">
        <v>0</v>
      </c>
      <c r="K15" s="59">
        <v>3300000000</v>
      </c>
      <c r="L15" s="38">
        <f>+J15+K15</f>
        <v>3300000000</v>
      </c>
      <c r="M15" s="87">
        <v>0</v>
      </c>
      <c r="N15" s="51">
        <f>+M15/L15</f>
        <v>0</v>
      </c>
      <c r="O15" s="87"/>
      <c r="P15" s="55" t="s">
        <v>87</v>
      </c>
      <c r="Q15" s="96" t="s">
        <v>175</v>
      </c>
      <c r="R15" s="97" t="s">
        <v>231</v>
      </c>
    </row>
    <row r="16" spans="1:18" ht="120" x14ac:dyDescent="0.2">
      <c r="A16" s="52" t="s">
        <v>38</v>
      </c>
      <c r="B16" s="54" t="s">
        <v>70</v>
      </c>
      <c r="C16" s="40" t="s">
        <v>82</v>
      </c>
      <c r="D16" s="40">
        <v>4</v>
      </c>
      <c r="E16" s="87">
        <v>4</v>
      </c>
      <c r="F16" s="21">
        <f t="shared" si="0"/>
        <v>1</v>
      </c>
      <c r="G16" s="37" t="s">
        <v>57</v>
      </c>
      <c r="H16" s="48">
        <v>42817</v>
      </c>
      <c r="I16" s="87" t="s">
        <v>215</v>
      </c>
      <c r="J16" s="59">
        <v>0</v>
      </c>
      <c r="K16" s="59">
        <f>300000000+1360000000</f>
        <v>1660000000</v>
      </c>
      <c r="L16" s="59">
        <f>+J16+K16</f>
        <v>1660000000</v>
      </c>
      <c r="M16" s="87">
        <v>0</v>
      </c>
      <c r="N16" s="51">
        <f>+M16/L16</f>
        <v>0</v>
      </c>
      <c r="O16" s="4"/>
      <c r="P16" s="55" t="s">
        <v>87</v>
      </c>
      <c r="Q16" s="116" t="s">
        <v>232</v>
      </c>
      <c r="R16" s="97" t="s">
        <v>233</v>
      </c>
    </row>
    <row r="17" spans="1:18" ht="60" x14ac:dyDescent="0.2">
      <c r="A17" s="26">
        <v>786</v>
      </c>
      <c r="B17" s="15" t="s">
        <v>73</v>
      </c>
      <c r="C17" s="55" t="s">
        <v>81</v>
      </c>
      <c r="D17" s="56">
        <v>1</v>
      </c>
      <c r="E17" s="87">
        <v>0</v>
      </c>
      <c r="F17" s="87">
        <f>+E17/D17</f>
        <v>0</v>
      </c>
      <c r="G17" s="28" t="s">
        <v>84</v>
      </c>
      <c r="H17" s="48">
        <v>42887</v>
      </c>
      <c r="I17" s="87" t="s">
        <v>39</v>
      </c>
      <c r="J17" s="188" t="s">
        <v>91</v>
      </c>
      <c r="K17" s="188"/>
      <c r="L17" s="188"/>
      <c r="M17" s="87"/>
      <c r="N17" s="51"/>
      <c r="O17" s="4"/>
      <c r="P17" s="55" t="s">
        <v>87</v>
      </c>
      <c r="Q17" s="96" t="s">
        <v>169</v>
      </c>
      <c r="R17" s="97" t="s">
        <v>170</v>
      </c>
    </row>
    <row r="18" spans="1:18" ht="120" x14ac:dyDescent="0.2">
      <c r="A18" s="87">
        <v>787</v>
      </c>
      <c r="B18" s="15" t="s">
        <v>71</v>
      </c>
      <c r="C18" s="55" t="s">
        <v>82</v>
      </c>
      <c r="D18" s="55">
        <v>13</v>
      </c>
      <c r="E18" s="87">
        <v>0</v>
      </c>
      <c r="F18" s="87">
        <f t="shared" si="0"/>
        <v>0</v>
      </c>
      <c r="G18" s="28" t="s">
        <v>141</v>
      </c>
      <c r="H18" s="28" t="s">
        <v>141</v>
      </c>
      <c r="I18" s="87" t="s">
        <v>39</v>
      </c>
      <c r="J18" s="59">
        <v>0</v>
      </c>
      <c r="K18" s="59">
        <v>3250000000</v>
      </c>
      <c r="L18" s="38">
        <f t="shared" ref="L18:L23" si="1">+J18+K18</f>
        <v>3250000000</v>
      </c>
      <c r="M18" s="87">
        <v>0</v>
      </c>
      <c r="N18" s="51">
        <f t="shared" ref="N18:N23" si="2">+M18/L18</f>
        <v>0</v>
      </c>
      <c r="O18" s="4"/>
      <c r="P18" s="55" t="s">
        <v>87</v>
      </c>
      <c r="Q18" s="96" t="s">
        <v>176</v>
      </c>
      <c r="R18" s="97" t="s">
        <v>237</v>
      </c>
    </row>
    <row r="19" spans="1:18" ht="165" customHeight="1" x14ac:dyDescent="0.2">
      <c r="A19" s="87">
        <v>789</v>
      </c>
      <c r="B19" s="14" t="s">
        <v>72</v>
      </c>
      <c r="C19" s="55" t="s">
        <v>82</v>
      </c>
      <c r="D19" s="55">
        <v>7</v>
      </c>
      <c r="E19" s="87">
        <v>0</v>
      </c>
      <c r="F19" s="87">
        <f t="shared" si="0"/>
        <v>0</v>
      </c>
      <c r="G19" s="28" t="s">
        <v>141</v>
      </c>
      <c r="H19" s="28" t="s">
        <v>141</v>
      </c>
      <c r="I19" s="87" t="s">
        <v>39</v>
      </c>
      <c r="J19" s="59">
        <v>0</v>
      </c>
      <c r="K19" s="59">
        <v>1500000000</v>
      </c>
      <c r="L19" s="38">
        <f t="shared" si="1"/>
        <v>1500000000</v>
      </c>
      <c r="M19" s="87">
        <v>0</v>
      </c>
      <c r="N19" s="51">
        <f t="shared" si="2"/>
        <v>0</v>
      </c>
      <c r="O19" s="4"/>
      <c r="P19" s="55" t="s">
        <v>87</v>
      </c>
      <c r="Q19" s="116" t="s">
        <v>238</v>
      </c>
      <c r="R19" s="117" t="s">
        <v>239</v>
      </c>
    </row>
    <row r="20" spans="1:18" ht="96.75" customHeight="1" x14ac:dyDescent="0.2">
      <c r="A20" s="87">
        <v>788</v>
      </c>
      <c r="B20" s="14" t="s">
        <v>142</v>
      </c>
      <c r="C20" s="55" t="s">
        <v>80</v>
      </c>
      <c r="D20" s="55">
        <v>12</v>
      </c>
      <c r="E20" s="87">
        <v>0</v>
      </c>
      <c r="F20" s="87">
        <f t="shared" si="0"/>
        <v>0</v>
      </c>
      <c r="G20" s="28" t="s">
        <v>141</v>
      </c>
      <c r="H20" s="28" t="s">
        <v>141</v>
      </c>
      <c r="I20" s="87" t="s">
        <v>39</v>
      </c>
      <c r="J20" s="59">
        <v>0</v>
      </c>
      <c r="K20" s="59">
        <v>500000000</v>
      </c>
      <c r="L20" s="38">
        <f t="shared" si="1"/>
        <v>500000000</v>
      </c>
      <c r="M20" s="87">
        <v>0</v>
      </c>
      <c r="N20" s="51">
        <f t="shared" si="2"/>
        <v>0</v>
      </c>
      <c r="O20" s="4"/>
      <c r="P20" s="55" t="s">
        <v>87</v>
      </c>
      <c r="Q20" s="96" t="s">
        <v>153</v>
      </c>
      <c r="R20" s="117" t="s">
        <v>239</v>
      </c>
    </row>
    <row r="21" spans="1:18" ht="75" x14ac:dyDescent="0.2">
      <c r="A21" s="4"/>
      <c r="B21" s="14" t="s">
        <v>74</v>
      </c>
      <c r="C21" s="55" t="s">
        <v>83</v>
      </c>
      <c r="D21" s="55">
        <v>200</v>
      </c>
      <c r="E21" s="87">
        <v>0</v>
      </c>
      <c r="F21" s="87">
        <f t="shared" si="0"/>
        <v>0</v>
      </c>
      <c r="G21" s="28" t="s">
        <v>36</v>
      </c>
      <c r="H21" s="48"/>
      <c r="I21" s="87" t="s">
        <v>90</v>
      </c>
      <c r="J21" s="59">
        <v>0</v>
      </c>
      <c r="K21" s="59">
        <v>1370019920</v>
      </c>
      <c r="L21" s="38">
        <f t="shared" si="1"/>
        <v>1370019920</v>
      </c>
      <c r="M21" s="87">
        <v>0</v>
      </c>
      <c r="N21" s="51">
        <f t="shared" si="2"/>
        <v>0</v>
      </c>
      <c r="O21" s="4"/>
      <c r="P21" s="55" t="s">
        <v>87</v>
      </c>
      <c r="Q21" s="116" t="s">
        <v>240</v>
      </c>
      <c r="R21" s="97" t="s">
        <v>241</v>
      </c>
    </row>
    <row r="22" spans="1:18" ht="60" x14ac:dyDescent="0.2">
      <c r="A22" s="4"/>
      <c r="B22" s="54" t="s">
        <v>77</v>
      </c>
      <c r="C22" s="40" t="s">
        <v>80</v>
      </c>
      <c r="D22" s="40">
        <v>160</v>
      </c>
      <c r="E22" s="87">
        <v>0</v>
      </c>
      <c r="F22" s="87">
        <f t="shared" si="0"/>
        <v>0</v>
      </c>
      <c r="G22" s="28" t="s">
        <v>85</v>
      </c>
      <c r="H22" s="48"/>
      <c r="I22" s="87" t="s">
        <v>90</v>
      </c>
      <c r="J22" s="59"/>
      <c r="K22" s="59">
        <f>400000000+750000000</f>
        <v>1150000000</v>
      </c>
      <c r="L22" s="38">
        <f t="shared" si="1"/>
        <v>1150000000</v>
      </c>
      <c r="M22" s="87">
        <v>0</v>
      </c>
      <c r="N22" s="51">
        <f t="shared" si="2"/>
        <v>0</v>
      </c>
      <c r="O22" s="4"/>
      <c r="P22" s="55" t="s">
        <v>87</v>
      </c>
      <c r="Q22" s="97" t="s">
        <v>177</v>
      </c>
      <c r="R22" s="97" t="s">
        <v>242</v>
      </c>
    </row>
    <row r="23" spans="1:18" ht="345" x14ac:dyDescent="0.2">
      <c r="A23" s="4"/>
      <c r="B23" s="54" t="s">
        <v>78</v>
      </c>
      <c r="C23" s="40" t="s">
        <v>82</v>
      </c>
      <c r="D23" s="40">
        <v>100</v>
      </c>
      <c r="E23" s="87">
        <v>0</v>
      </c>
      <c r="F23" s="87">
        <f t="shared" si="0"/>
        <v>0</v>
      </c>
      <c r="G23" s="28" t="s">
        <v>86</v>
      </c>
      <c r="H23" s="48"/>
      <c r="I23" s="87" t="s">
        <v>90</v>
      </c>
      <c r="J23" s="60"/>
      <c r="K23" s="60">
        <v>500000000</v>
      </c>
      <c r="L23" s="61">
        <f t="shared" si="1"/>
        <v>500000000</v>
      </c>
      <c r="M23" s="87">
        <v>0</v>
      </c>
      <c r="N23" s="51">
        <f t="shared" si="2"/>
        <v>0</v>
      </c>
      <c r="O23" s="4"/>
      <c r="P23" s="55" t="s">
        <v>87</v>
      </c>
      <c r="Q23" s="96" t="s">
        <v>173</v>
      </c>
      <c r="R23" s="97" t="s">
        <v>243</v>
      </c>
    </row>
  </sheetData>
  <mergeCells count="32">
    <mergeCell ref="Q7:Q8"/>
    <mergeCell ref="J17:L17"/>
    <mergeCell ref="M9:N9"/>
    <mergeCell ref="M13:N13"/>
    <mergeCell ref="M14:N14"/>
    <mergeCell ref="J13:L13"/>
    <mergeCell ref="J14:L14"/>
    <mergeCell ref="J9:L9"/>
    <mergeCell ref="J11:L11"/>
    <mergeCell ref="M11:N11"/>
    <mergeCell ref="D4:R4"/>
    <mergeCell ref="A1:C3"/>
    <mergeCell ref="D1:P3"/>
    <mergeCell ref="Q1:R1"/>
    <mergeCell ref="Q2:R2"/>
    <mergeCell ref="Q3:R3"/>
    <mergeCell ref="A6:R6"/>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printOptions horizontalCentered="1" verticalCentered="1"/>
  <pageMargins left="0.23622047244094491" right="0.23622047244094491" top="0.74803149606299213" bottom="0.74803149606299213" header="0.31496062992125984" footer="0.31496062992125984"/>
  <pageSetup scale="29"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B0F0"/>
    <pageSetUpPr fitToPage="1"/>
  </sheetPr>
  <dimension ref="A1:R11"/>
  <sheetViews>
    <sheetView zoomScale="70" zoomScaleNormal="70" workbookViewId="0">
      <selection activeCell="Q11" sqref="Q11"/>
    </sheetView>
  </sheetViews>
  <sheetFormatPr baseColWidth="10" defaultColWidth="21" defaultRowHeight="15" x14ac:dyDescent="0.2"/>
  <cols>
    <col min="1" max="1" width="6" style="2" customWidth="1"/>
    <col min="2" max="2" width="43.85546875" style="2" customWidth="1"/>
    <col min="3" max="3" width="22" style="2" customWidth="1"/>
    <col min="4" max="4" width="13.28515625" style="2" customWidth="1"/>
    <col min="5" max="5" width="17.5703125" style="2" customWidth="1"/>
    <col min="6" max="6" width="18" style="2" customWidth="1"/>
    <col min="7" max="7" width="21" style="2"/>
    <col min="8" max="8" width="22" style="2" customWidth="1"/>
    <col min="9" max="9" width="25.5703125" style="2" customWidth="1"/>
    <col min="10" max="11" width="21" style="2"/>
    <col min="12" max="12" width="20.85546875" style="2" customWidth="1"/>
    <col min="13" max="13" width="21" style="2"/>
    <col min="14" max="14" width="14.28515625" style="2" bestFit="1" customWidth="1"/>
    <col min="15" max="15" width="10.85546875" style="2" customWidth="1"/>
    <col min="16" max="16" width="21" style="2"/>
    <col min="17" max="17" width="55.7109375" style="106" customWidth="1"/>
    <col min="18" max="18" width="46.28515625" style="106" customWidth="1"/>
    <col min="19" max="16384" width="21" style="2"/>
  </cols>
  <sheetData>
    <row r="1" spans="1:18" ht="21.75" customHeight="1" x14ac:dyDescent="0.2">
      <c r="A1" s="175"/>
      <c r="B1" s="176"/>
      <c r="C1" s="177"/>
      <c r="D1" s="155" t="s">
        <v>16</v>
      </c>
      <c r="E1" s="156"/>
      <c r="F1" s="156"/>
      <c r="G1" s="156"/>
      <c r="H1" s="156"/>
      <c r="I1" s="156"/>
      <c r="J1" s="156"/>
      <c r="K1" s="156"/>
      <c r="L1" s="156"/>
      <c r="M1" s="156"/>
      <c r="N1" s="156"/>
      <c r="O1" s="156"/>
      <c r="P1" s="157"/>
      <c r="Q1" s="161" t="s">
        <v>19</v>
      </c>
      <c r="R1" s="161"/>
    </row>
    <row r="2" spans="1:18" ht="21.75" customHeight="1" x14ac:dyDescent="0.2">
      <c r="A2" s="178"/>
      <c r="B2" s="179"/>
      <c r="C2" s="180"/>
      <c r="D2" s="155"/>
      <c r="E2" s="156"/>
      <c r="F2" s="156"/>
      <c r="G2" s="156"/>
      <c r="H2" s="156"/>
      <c r="I2" s="156"/>
      <c r="J2" s="156"/>
      <c r="K2" s="156"/>
      <c r="L2" s="156"/>
      <c r="M2" s="156"/>
      <c r="N2" s="156"/>
      <c r="O2" s="156"/>
      <c r="P2" s="157"/>
      <c r="Q2" s="161" t="s">
        <v>20</v>
      </c>
      <c r="R2" s="161"/>
    </row>
    <row r="3" spans="1:18" ht="21.75" customHeight="1" x14ac:dyDescent="0.2">
      <c r="A3" s="181"/>
      <c r="B3" s="182"/>
      <c r="C3" s="183"/>
      <c r="D3" s="155"/>
      <c r="E3" s="156"/>
      <c r="F3" s="156"/>
      <c r="G3" s="156"/>
      <c r="H3" s="156"/>
      <c r="I3" s="156"/>
      <c r="J3" s="156"/>
      <c r="K3" s="156"/>
      <c r="L3" s="156"/>
      <c r="M3" s="156"/>
      <c r="N3" s="156"/>
      <c r="O3" s="156"/>
      <c r="P3" s="157"/>
      <c r="Q3" s="161" t="s">
        <v>21</v>
      </c>
      <c r="R3" s="161"/>
    </row>
    <row r="4" spans="1:18" ht="22.15" customHeight="1" x14ac:dyDescent="0.2">
      <c r="A4" s="1"/>
      <c r="B4" s="1"/>
      <c r="C4" s="1"/>
      <c r="D4" s="158" t="s">
        <v>23</v>
      </c>
      <c r="E4" s="158"/>
      <c r="F4" s="158"/>
      <c r="G4" s="158"/>
      <c r="H4" s="158"/>
      <c r="I4" s="158"/>
      <c r="J4" s="158"/>
      <c r="K4" s="158"/>
      <c r="L4" s="158"/>
      <c r="M4" s="158"/>
      <c r="N4" s="158"/>
      <c r="O4" s="158"/>
      <c r="P4" s="158"/>
      <c r="Q4" s="158"/>
      <c r="R4" s="158"/>
    </row>
    <row r="5" spans="1:18" x14ac:dyDescent="0.2">
      <c r="A5" s="1"/>
      <c r="B5" s="1"/>
      <c r="C5" s="1"/>
      <c r="D5" s="1"/>
      <c r="E5" s="1"/>
      <c r="F5" s="1"/>
      <c r="G5" s="1"/>
      <c r="H5" s="1"/>
      <c r="I5" s="1"/>
      <c r="J5" s="1"/>
      <c r="K5" s="1"/>
      <c r="L5" s="1"/>
      <c r="M5" s="1"/>
    </row>
    <row r="6" spans="1:18" ht="21" customHeight="1" x14ac:dyDescent="0.2">
      <c r="A6" s="200" t="s">
        <v>93</v>
      </c>
      <c r="B6" s="160"/>
      <c r="C6" s="160"/>
      <c r="D6" s="160"/>
      <c r="E6" s="160"/>
      <c r="F6" s="160"/>
      <c r="G6" s="160"/>
      <c r="H6" s="160"/>
      <c r="I6" s="160"/>
      <c r="J6" s="160"/>
      <c r="K6" s="160"/>
      <c r="L6" s="160"/>
      <c r="M6" s="160"/>
      <c r="N6" s="160"/>
      <c r="O6" s="160"/>
      <c r="P6" s="160"/>
      <c r="Q6" s="160"/>
      <c r="R6" s="160"/>
    </row>
    <row r="7" spans="1:18" ht="28.9" customHeight="1" x14ac:dyDescent="0.2">
      <c r="A7" s="150" t="s">
        <v>0</v>
      </c>
      <c r="B7" s="150" t="s">
        <v>1</v>
      </c>
      <c r="C7" s="150" t="s">
        <v>2</v>
      </c>
      <c r="D7" s="150" t="s">
        <v>3</v>
      </c>
      <c r="E7" s="149" t="s">
        <v>4</v>
      </c>
      <c r="F7" s="149" t="s">
        <v>5</v>
      </c>
      <c r="G7" s="150" t="s">
        <v>22</v>
      </c>
      <c r="H7" s="149" t="s">
        <v>6</v>
      </c>
      <c r="I7" s="149" t="s">
        <v>208</v>
      </c>
      <c r="J7" s="151" t="s">
        <v>7</v>
      </c>
      <c r="K7" s="152"/>
      <c r="L7" s="153"/>
      <c r="M7" s="149" t="s">
        <v>8</v>
      </c>
      <c r="N7" s="149" t="s">
        <v>9</v>
      </c>
      <c r="O7" s="149" t="s">
        <v>10</v>
      </c>
      <c r="P7" s="150" t="s">
        <v>11</v>
      </c>
      <c r="Q7" s="187" t="s">
        <v>18</v>
      </c>
      <c r="R7" s="186" t="s">
        <v>17</v>
      </c>
    </row>
    <row r="8" spans="1:18" ht="23.45" customHeight="1" x14ac:dyDescent="0.2">
      <c r="A8" s="150"/>
      <c r="B8" s="150"/>
      <c r="C8" s="150"/>
      <c r="D8" s="150"/>
      <c r="E8" s="149"/>
      <c r="F8" s="149"/>
      <c r="G8" s="150"/>
      <c r="H8" s="149"/>
      <c r="I8" s="149"/>
      <c r="J8" s="3" t="s">
        <v>12</v>
      </c>
      <c r="K8" s="3" t="s">
        <v>13</v>
      </c>
      <c r="L8" s="3" t="s">
        <v>14</v>
      </c>
      <c r="M8" s="149"/>
      <c r="N8" s="149"/>
      <c r="O8" s="149"/>
      <c r="P8" s="150" t="s">
        <v>15</v>
      </c>
      <c r="Q8" s="187"/>
      <c r="R8" s="186"/>
    </row>
    <row r="9" spans="1:18" ht="60" x14ac:dyDescent="0.2">
      <c r="A9" s="52" t="s">
        <v>63</v>
      </c>
      <c r="B9" s="62" t="s">
        <v>94</v>
      </c>
      <c r="C9" s="16" t="s">
        <v>50</v>
      </c>
      <c r="D9" s="41">
        <v>1</v>
      </c>
      <c r="E9" s="21">
        <v>0</v>
      </c>
      <c r="F9" s="21">
        <f>+E9/D9</f>
        <v>0</v>
      </c>
      <c r="G9" s="63" t="s">
        <v>55</v>
      </c>
      <c r="H9" s="29">
        <v>42804</v>
      </c>
      <c r="I9" s="87" t="s">
        <v>39</v>
      </c>
      <c r="J9" s="172" t="s">
        <v>62</v>
      </c>
      <c r="K9" s="172"/>
      <c r="L9" s="172"/>
      <c r="M9" s="172" t="s">
        <v>62</v>
      </c>
      <c r="N9" s="172"/>
      <c r="O9" s="172"/>
      <c r="P9" s="55" t="s">
        <v>99</v>
      </c>
      <c r="Q9" s="116" t="s">
        <v>245</v>
      </c>
      <c r="R9" s="97" t="s">
        <v>246</v>
      </c>
    </row>
    <row r="10" spans="1:18" ht="223.5" customHeight="1" x14ac:dyDescent="0.2">
      <c r="A10" s="87">
        <v>775</v>
      </c>
      <c r="B10" s="62" t="s">
        <v>95</v>
      </c>
      <c r="C10" s="55" t="s">
        <v>97</v>
      </c>
      <c r="D10" s="92">
        <v>280</v>
      </c>
      <c r="E10" s="87">
        <v>0</v>
      </c>
      <c r="F10" s="87">
        <f>+E10/D10</f>
        <v>0</v>
      </c>
      <c r="G10" s="65" t="s">
        <v>98</v>
      </c>
      <c r="H10" s="29">
        <v>42825</v>
      </c>
      <c r="I10" s="87" t="s">
        <v>147</v>
      </c>
      <c r="J10" s="89">
        <v>0</v>
      </c>
      <c r="K10" s="66">
        <v>4465000000</v>
      </c>
      <c r="L10" s="66">
        <f>+K10</f>
        <v>4465000000</v>
      </c>
      <c r="M10" s="87">
        <v>0</v>
      </c>
      <c r="N10" s="51">
        <f>+M10/L10</f>
        <v>0</v>
      </c>
      <c r="O10" s="87"/>
      <c r="P10" s="55" t="s">
        <v>99</v>
      </c>
      <c r="Q10" s="118" t="s">
        <v>256</v>
      </c>
      <c r="R10" s="97" t="s">
        <v>257</v>
      </c>
    </row>
    <row r="11" spans="1:18" ht="270" x14ac:dyDescent="0.2">
      <c r="A11" s="87">
        <v>790</v>
      </c>
      <c r="B11" s="62" t="s">
        <v>96</v>
      </c>
      <c r="C11" s="55" t="s">
        <v>83</v>
      </c>
      <c r="D11" s="92">
        <v>17000</v>
      </c>
      <c r="E11" s="87">
        <v>0</v>
      </c>
      <c r="F11" s="87">
        <f>+E11/D11</f>
        <v>0</v>
      </c>
      <c r="G11" s="65" t="s">
        <v>154</v>
      </c>
      <c r="H11" s="65" t="s">
        <v>154</v>
      </c>
      <c r="I11" s="87" t="s">
        <v>39</v>
      </c>
      <c r="J11" s="49">
        <v>0</v>
      </c>
      <c r="K11" s="53">
        <v>1800000000</v>
      </c>
      <c r="L11" s="53">
        <f>+J11+K11</f>
        <v>1800000000</v>
      </c>
      <c r="M11" s="87">
        <v>0</v>
      </c>
      <c r="N11" s="51">
        <f>+M11/L11</f>
        <v>0</v>
      </c>
      <c r="O11" s="87"/>
      <c r="P11" s="92" t="s">
        <v>99</v>
      </c>
      <c r="Q11" s="116" t="s">
        <v>247</v>
      </c>
      <c r="R11" s="97" t="s">
        <v>258</v>
      </c>
    </row>
  </sheetData>
  <mergeCells count="25">
    <mergeCell ref="J9:L9"/>
    <mergeCell ref="M9:O9"/>
    <mergeCell ref="A6:R6"/>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 ref="Q7:Q8"/>
    <mergeCell ref="D4:R4"/>
    <mergeCell ref="A1:C3"/>
    <mergeCell ref="D1:P3"/>
    <mergeCell ref="Q1:R1"/>
    <mergeCell ref="Q2:R2"/>
    <mergeCell ref="Q3:R3"/>
  </mergeCells>
  <printOptions horizontalCentered="1" verticalCentered="1"/>
  <pageMargins left="0.25" right="0.25" top="0.75" bottom="0.75" header="0.3" footer="0.3"/>
  <pageSetup scale="3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00B0F0"/>
  </sheetPr>
  <dimension ref="A1:R9"/>
  <sheetViews>
    <sheetView view="pageBreakPreview" zoomScale="60" zoomScaleNormal="64" workbookViewId="0">
      <selection activeCell="Q15" sqref="Q15"/>
    </sheetView>
  </sheetViews>
  <sheetFormatPr baseColWidth="10" defaultColWidth="21" defaultRowHeight="15" x14ac:dyDescent="0.2"/>
  <cols>
    <col min="1" max="1" width="6.140625" style="2" customWidth="1"/>
    <col min="2" max="2" width="21.28515625" style="2" customWidth="1"/>
    <col min="3" max="3" width="22" style="2" customWidth="1"/>
    <col min="4" max="4" width="13.28515625" style="2" customWidth="1"/>
    <col min="5" max="5" width="17.5703125" style="2" customWidth="1"/>
    <col min="6" max="6" width="18" style="2" customWidth="1"/>
    <col min="7" max="7" width="25.7109375" style="2" customWidth="1"/>
    <col min="8" max="8" width="22.5703125" style="2" customWidth="1"/>
    <col min="9" max="9" width="25.5703125" style="2" customWidth="1"/>
    <col min="10" max="11" width="21" style="2"/>
    <col min="12" max="12" width="24" style="2" customWidth="1"/>
    <col min="13" max="13" width="21" style="2"/>
    <col min="14" max="14" width="14.28515625" style="2" bestFit="1" customWidth="1"/>
    <col min="15" max="15" width="10.85546875" style="2" customWidth="1"/>
    <col min="16" max="16" width="23.5703125" style="2" customWidth="1"/>
    <col min="17" max="17" width="76.140625" style="106" customWidth="1"/>
    <col min="18" max="18" width="56.42578125" style="106" customWidth="1"/>
    <col min="19" max="16384" width="21" style="2"/>
  </cols>
  <sheetData>
    <row r="1" spans="1:18" ht="21.75" customHeight="1" x14ac:dyDescent="0.2">
      <c r="A1" s="175"/>
      <c r="B1" s="176"/>
      <c r="C1" s="177"/>
      <c r="D1" s="203" t="s">
        <v>16</v>
      </c>
      <c r="E1" s="204"/>
      <c r="F1" s="204"/>
      <c r="G1" s="204"/>
      <c r="H1" s="204"/>
      <c r="I1" s="204"/>
      <c r="J1" s="204"/>
      <c r="K1" s="204"/>
      <c r="L1" s="204"/>
      <c r="M1" s="204"/>
      <c r="N1" s="204"/>
      <c r="O1" s="204"/>
      <c r="P1" s="205"/>
      <c r="Q1" s="161" t="s">
        <v>19</v>
      </c>
      <c r="R1" s="161"/>
    </row>
    <row r="2" spans="1:18" ht="21.75" customHeight="1" x14ac:dyDescent="0.2">
      <c r="A2" s="178"/>
      <c r="B2" s="179"/>
      <c r="C2" s="180"/>
      <c r="D2" s="155"/>
      <c r="E2" s="156"/>
      <c r="F2" s="156"/>
      <c r="G2" s="156"/>
      <c r="H2" s="156"/>
      <c r="I2" s="156"/>
      <c r="J2" s="156"/>
      <c r="K2" s="156"/>
      <c r="L2" s="156"/>
      <c r="M2" s="156"/>
      <c r="N2" s="156"/>
      <c r="O2" s="156"/>
      <c r="P2" s="157"/>
      <c r="Q2" s="161" t="s">
        <v>20</v>
      </c>
      <c r="R2" s="161"/>
    </row>
    <row r="3" spans="1:18" ht="21.75" customHeight="1" x14ac:dyDescent="0.2">
      <c r="A3" s="181"/>
      <c r="B3" s="182"/>
      <c r="C3" s="183"/>
      <c r="D3" s="155"/>
      <c r="E3" s="156"/>
      <c r="F3" s="156"/>
      <c r="G3" s="156"/>
      <c r="H3" s="156"/>
      <c r="I3" s="156"/>
      <c r="J3" s="156"/>
      <c r="K3" s="156"/>
      <c r="L3" s="156"/>
      <c r="M3" s="156"/>
      <c r="N3" s="156"/>
      <c r="O3" s="156"/>
      <c r="P3" s="157"/>
      <c r="Q3" s="161" t="s">
        <v>21</v>
      </c>
      <c r="R3" s="161"/>
    </row>
    <row r="4" spans="1:18" ht="22.15" customHeight="1" x14ac:dyDescent="0.2">
      <c r="A4" s="123"/>
      <c r="B4" s="124"/>
      <c r="C4" s="124"/>
      <c r="D4" s="201" t="s">
        <v>23</v>
      </c>
      <c r="E4" s="201"/>
      <c r="F4" s="201"/>
      <c r="G4" s="201"/>
      <c r="H4" s="201"/>
      <c r="I4" s="201"/>
      <c r="J4" s="201"/>
      <c r="K4" s="201"/>
      <c r="L4" s="201"/>
      <c r="M4" s="201"/>
      <c r="N4" s="201"/>
      <c r="O4" s="201"/>
      <c r="P4" s="201"/>
      <c r="Q4" s="201"/>
      <c r="R4" s="202"/>
    </row>
    <row r="5" spans="1:18" x14ac:dyDescent="0.2">
      <c r="A5" s="123"/>
      <c r="B5" s="124"/>
      <c r="C5" s="124"/>
      <c r="D5" s="124"/>
      <c r="E5" s="124"/>
      <c r="F5" s="124"/>
      <c r="G5" s="124"/>
      <c r="H5" s="124"/>
      <c r="I5" s="124"/>
      <c r="J5" s="124"/>
      <c r="K5" s="124"/>
      <c r="L5" s="124"/>
      <c r="M5" s="124"/>
      <c r="N5" s="125"/>
      <c r="O5" s="125"/>
      <c r="P5" s="125"/>
      <c r="Q5" s="126"/>
      <c r="R5" s="127"/>
    </row>
    <row r="6" spans="1:18" ht="21" customHeight="1" x14ac:dyDescent="0.2">
      <c r="A6" s="200" t="s">
        <v>100</v>
      </c>
      <c r="B6" s="160"/>
      <c r="C6" s="160"/>
      <c r="D6" s="160"/>
      <c r="E6" s="160"/>
      <c r="F6" s="160"/>
      <c r="G6" s="160"/>
      <c r="H6" s="160"/>
      <c r="I6" s="160"/>
      <c r="J6" s="160"/>
      <c r="K6" s="160"/>
      <c r="L6" s="160"/>
      <c r="M6" s="160"/>
      <c r="N6" s="160"/>
      <c r="O6" s="160"/>
      <c r="P6" s="160"/>
      <c r="Q6" s="160"/>
      <c r="R6" s="206"/>
    </row>
    <row r="7" spans="1:18" ht="28.9" customHeight="1" x14ac:dyDescent="0.2">
      <c r="A7" s="150" t="s">
        <v>0</v>
      </c>
      <c r="B7" s="150" t="s">
        <v>1</v>
      </c>
      <c r="C7" s="150" t="s">
        <v>2</v>
      </c>
      <c r="D7" s="150" t="s">
        <v>3</v>
      </c>
      <c r="E7" s="149" t="s">
        <v>4</v>
      </c>
      <c r="F7" s="149" t="s">
        <v>5</v>
      </c>
      <c r="G7" s="150" t="s">
        <v>22</v>
      </c>
      <c r="H7" s="149" t="s">
        <v>6</v>
      </c>
      <c r="I7" s="149" t="s">
        <v>208</v>
      </c>
      <c r="J7" s="151" t="s">
        <v>7</v>
      </c>
      <c r="K7" s="152"/>
      <c r="L7" s="153"/>
      <c r="M7" s="149" t="s">
        <v>8</v>
      </c>
      <c r="N7" s="149" t="s">
        <v>9</v>
      </c>
      <c r="O7" s="149" t="s">
        <v>10</v>
      </c>
      <c r="P7" s="150" t="s">
        <v>11</v>
      </c>
      <c r="Q7" s="187" t="s">
        <v>18</v>
      </c>
      <c r="R7" s="186" t="s">
        <v>17</v>
      </c>
    </row>
    <row r="8" spans="1:18" ht="23.45" customHeight="1" x14ac:dyDescent="0.2">
      <c r="A8" s="150"/>
      <c r="B8" s="150"/>
      <c r="C8" s="150"/>
      <c r="D8" s="150"/>
      <c r="E8" s="149"/>
      <c r="F8" s="149"/>
      <c r="G8" s="150"/>
      <c r="H8" s="149"/>
      <c r="I8" s="149"/>
      <c r="J8" s="3" t="s">
        <v>12</v>
      </c>
      <c r="K8" s="3" t="s">
        <v>13</v>
      </c>
      <c r="L8" s="3" t="s">
        <v>14</v>
      </c>
      <c r="M8" s="149"/>
      <c r="N8" s="149"/>
      <c r="O8" s="149"/>
      <c r="P8" s="150" t="s">
        <v>15</v>
      </c>
      <c r="Q8" s="187"/>
      <c r="R8" s="186"/>
    </row>
    <row r="9" spans="1:18" s="23" customFormat="1" ht="409.6" customHeight="1" x14ac:dyDescent="0.25">
      <c r="A9" s="87">
        <v>782</v>
      </c>
      <c r="B9" s="119" t="s">
        <v>101</v>
      </c>
      <c r="C9" s="55" t="s">
        <v>102</v>
      </c>
      <c r="D9" s="67">
        <v>57</v>
      </c>
      <c r="E9" s="87">
        <v>0</v>
      </c>
      <c r="F9" s="21">
        <f>+E9/D9</f>
        <v>0</v>
      </c>
      <c r="G9" s="29">
        <v>42886</v>
      </c>
      <c r="H9" s="29">
        <v>42886</v>
      </c>
      <c r="I9" s="87" t="s">
        <v>147</v>
      </c>
      <c r="J9" s="49">
        <v>195000000</v>
      </c>
      <c r="K9" s="49">
        <v>308775345</v>
      </c>
      <c r="L9" s="51">
        <f>+K9+J9</f>
        <v>503775345</v>
      </c>
      <c r="M9" s="87">
        <v>0</v>
      </c>
      <c r="N9" s="51">
        <f>+M9/L9</f>
        <v>0</v>
      </c>
      <c r="O9" s="87"/>
      <c r="P9" s="121" t="s">
        <v>103</v>
      </c>
      <c r="Q9" s="120" t="s">
        <v>178</v>
      </c>
      <c r="R9" s="122" t="s">
        <v>244</v>
      </c>
    </row>
  </sheetData>
  <mergeCells count="23">
    <mergeCell ref="I7:I8"/>
    <mergeCell ref="R7:R8"/>
    <mergeCell ref="J7:L7"/>
    <mergeCell ref="M7:M8"/>
    <mergeCell ref="N7:N8"/>
    <mergeCell ref="O7:O8"/>
    <mergeCell ref="P7:P8"/>
    <mergeCell ref="Q7:Q8"/>
    <mergeCell ref="D4:R4"/>
    <mergeCell ref="A1:C3"/>
    <mergeCell ref="D1:P3"/>
    <mergeCell ref="Q1:R1"/>
    <mergeCell ref="Q2:R2"/>
    <mergeCell ref="Q3:R3"/>
    <mergeCell ref="A6:R6"/>
    <mergeCell ref="A7:A8"/>
    <mergeCell ref="B7:B8"/>
    <mergeCell ref="C7:C8"/>
    <mergeCell ref="D7:D8"/>
    <mergeCell ref="E7:E8"/>
    <mergeCell ref="F7:F8"/>
    <mergeCell ref="G7:G8"/>
    <mergeCell ref="H7:H8"/>
  </mergeCells>
  <printOptions horizontalCentered="1" verticalCentered="1"/>
  <pageMargins left="0.70866141732283472" right="0.70866141732283472" top="0.74803149606299213" bottom="0.74803149606299213" header="0.31496062992125984" footer="0.31496062992125984"/>
  <pageSetup scale="2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B0F0"/>
    <pageSetUpPr fitToPage="1"/>
  </sheetPr>
  <dimension ref="A1:R30"/>
  <sheetViews>
    <sheetView view="pageBreakPreview" zoomScale="60" zoomScaleNormal="70" workbookViewId="0">
      <pane xSplit="2" ySplit="3" topLeftCell="C4" activePane="bottomRight" state="frozen"/>
      <selection pane="topRight" activeCell="C1" sqref="C1"/>
      <selection pane="bottomLeft" activeCell="A4" sqref="A4"/>
      <selection pane="bottomRight" activeCell="I7" sqref="I7:I8"/>
    </sheetView>
  </sheetViews>
  <sheetFormatPr baseColWidth="10" defaultColWidth="21" defaultRowHeight="15" x14ac:dyDescent="0.2"/>
  <cols>
    <col min="1" max="1" width="9.7109375" style="2" customWidth="1"/>
    <col min="2" max="2" width="39" style="2" customWidth="1"/>
    <col min="3" max="3" width="25.7109375" style="2" customWidth="1"/>
    <col min="4" max="4" width="13.28515625" style="2" customWidth="1"/>
    <col min="5" max="5" width="38.85546875" style="2" customWidth="1"/>
    <col min="6" max="6" width="40" style="2" customWidth="1"/>
    <col min="7" max="7" width="27.7109375" style="2" bestFit="1" customWidth="1"/>
    <col min="8" max="8" width="22.28515625" style="2" bestFit="1" customWidth="1"/>
    <col min="9" max="9" width="25.5703125" style="2" customWidth="1"/>
    <col min="10" max="11" width="21" style="2"/>
    <col min="12" max="12" width="24" style="2" customWidth="1"/>
    <col min="13" max="13" width="21" style="2"/>
    <col min="14" max="14" width="14.28515625" style="2" bestFit="1" customWidth="1"/>
    <col min="15" max="15" width="10.85546875" style="2" customWidth="1"/>
    <col min="16" max="16" width="25.28515625" style="2" customWidth="1"/>
    <col min="17" max="17" width="89.5703125" style="106" customWidth="1"/>
    <col min="18" max="18" width="52" style="106" customWidth="1"/>
    <col min="19" max="16384" width="21" style="2"/>
  </cols>
  <sheetData>
    <row r="1" spans="1:18" ht="21.75" customHeight="1" x14ac:dyDescent="0.2">
      <c r="A1" s="175"/>
      <c r="B1" s="176"/>
      <c r="C1" s="177"/>
      <c r="D1" s="155" t="s">
        <v>16</v>
      </c>
      <c r="E1" s="156"/>
      <c r="F1" s="156"/>
      <c r="G1" s="156"/>
      <c r="H1" s="156"/>
      <c r="I1" s="156"/>
      <c r="J1" s="156"/>
      <c r="K1" s="156"/>
      <c r="L1" s="156"/>
      <c r="M1" s="156"/>
      <c r="N1" s="156"/>
      <c r="O1" s="156"/>
      <c r="P1" s="157"/>
      <c r="Q1" s="161" t="s">
        <v>19</v>
      </c>
      <c r="R1" s="161"/>
    </row>
    <row r="2" spans="1:18" ht="21.75" customHeight="1" x14ac:dyDescent="0.2">
      <c r="A2" s="178"/>
      <c r="B2" s="179"/>
      <c r="C2" s="180"/>
      <c r="D2" s="155"/>
      <c r="E2" s="156"/>
      <c r="F2" s="156"/>
      <c r="G2" s="156"/>
      <c r="H2" s="156"/>
      <c r="I2" s="156"/>
      <c r="J2" s="156"/>
      <c r="K2" s="156"/>
      <c r="L2" s="156"/>
      <c r="M2" s="156"/>
      <c r="N2" s="156"/>
      <c r="O2" s="156"/>
      <c r="P2" s="157"/>
      <c r="Q2" s="161" t="s">
        <v>20</v>
      </c>
      <c r="R2" s="161"/>
    </row>
    <row r="3" spans="1:18" ht="21.75" customHeight="1" x14ac:dyDescent="0.2">
      <c r="A3" s="181"/>
      <c r="B3" s="182"/>
      <c r="C3" s="183"/>
      <c r="D3" s="155"/>
      <c r="E3" s="156"/>
      <c r="F3" s="156"/>
      <c r="G3" s="156"/>
      <c r="H3" s="156"/>
      <c r="I3" s="156"/>
      <c r="J3" s="156"/>
      <c r="K3" s="156"/>
      <c r="L3" s="156"/>
      <c r="M3" s="156"/>
      <c r="N3" s="156"/>
      <c r="O3" s="156"/>
      <c r="P3" s="157"/>
      <c r="Q3" s="161" t="s">
        <v>21</v>
      </c>
      <c r="R3" s="161"/>
    </row>
    <row r="4" spans="1:18" ht="22.15" customHeight="1" x14ac:dyDescent="0.2">
      <c r="A4" s="1"/>
      <c r="B4" s="1"/>
      <c r="C4" s="1"/>
      <c r="D4" s="158" t="s">
        <v>23</v>
      </c>
      <c r="E4" s="158"/>
      <c r="F4" s="158"/>
      <c r="G4" s="158"/>
      <c r="H4" s="158"/>
      <c r="I4" s="158"/>
      <c r="J4" s="158"/>
      <c r="K4" s="158"/>
      <c r="L4" s="158"/>
      <c r="M4" s="158"/>
      <c r="N4" s="158"/>
      <c r="O4" s="158"/>
      <c r="P4" s="158"/>
      <c r="Q4" s="158"/>
      <c r="R4" s="158"/>
    </row>
    <row r="5" spans="1:18" x14ac:dyDescent="0.2">
      <c r="A5" s="1"/>
      <c r="B5" s="1"/>
      <c r="C5" s="1"/>
      <c r="D5" s="1"/>
      <c r="E5" s="1"/>
      <c r="F5" s="1"/>
      <c r="G5" s="1"/>
      <c r="H5" s="1"/>
      <c r="I5" s="1"/>
      <c r="J5" s="1"/>
      <c r="K5" s="1"/>
      <c r="L5" s="1"/>
      <c r="M5" s="1"/>
    </row>
    <row r="6" spans="1:18" ht="21" customHeight="1" x14ac:dyDescent="0.2">
      <c r="A6" s="159" t="s">
        <v>117</v>
      </c>
      <c r="B6" s="185"/>
      <c r="C6" s="185"/>
      <c r="D6" s="185"/>
      <c r="E6" s="185"/>
      <c r="F6" s="185"/>
      <c r="G6" s="185"/>
      <c r="H6" s="185"/>
      <c r="I6" s="185"/>
      <c r="J6" s="185"/>
      <c r="K6" s="185"/>
      <c r="L6" s="185"/>
      <c r="M6" s="185"/>
      <c r="N6" s="185"/>
      <c r="O6" s="185"/>
      <c r="P6" s="185"/>
      <c r="Q6" s="185"/>
      <c r="R6" s="185"/>
    </row>
    <row r="7" spans="1:18" ht="28.9" customHeight="1" x14ac:dyDescent="0.2">
      <c r="A7" s="150" t="s">
        <v>0</v>
      </c>
      <c r="B7" s="150" t="s">
        <v>1</v>
      </c>
      <c r="C7" s="150" t="s">
        <v>2</v>
      </c>
      <c r="D7" s="150" t="s">
        <v>3</v>
      </c>
      <c r="E7" s="149" t="s">
        <v>4</v>
      </c>
      <c r="F7" s="149" t="s">
        <v>5</v>
      </c>
      <c r="G7" s="150" t="s">
        <v>22</v>
      </c>
      <c r="H7" s="149" t="s">
        <v>6</v>
      </c>
      <c r="I7" s="149" t="s">
        <v>208</v>
      </c>
      <c r="J7" s="151" t="s">
        <v>7</v>
      </c>
      <c r="K7" s="152"/>
      <c r="L7" s="153"/>
      <c r="M7" s="149" t="s">
        <v>8</v>
      </c>
      <c r="N7" s="149" t="s">
        <v>9</v>
      </c>
      <c r="O7" s="149" t="s">
        <v>10</v>
      </c>
      <c r="P7" s="150" t="s">
        <v>11</v>
      </c>
      <c r="Q7" s="187" t="s">
        <v>18</v>
      </c>
      <c r="R7" s="186" t="s">
        <v>17</v>
      </c>
    </row>
    <row r="8" spans="1:18" ht="23.45" customHeight="1" x14ac:dyDescent="0.2">
      <c r="A8" s="150"/>
      <c r="B8" s="150"/>
      <c r="C8" s="150"/>
      <c r="D8" s="150"/>
      <c r="E8" s="149"/>
      <c r="F8" s="149"/>
      <c r="G8" s="150"/>
      <c r="H8" s="149"/>
      <c r="I8" s="149"/>
      <c r="J8" s="3" t="s">
        <v>12</v>
      </c>
      <c r="K8" s="3" t="s">
        <v>13</v>
      </c>
      <c r="L8" s="3" t="s">
        <v>14</v>
      </c>
      <c r="M8" s="149"/>
      <c r="N8" s="149"/>
      <c r="O8" s="149"/>
      <c r="P8" s="150" t="s">
        <v>15</v>
      </c>
      <c r="Q8" s="187"/>
      <c r="R8" s="186"/>
    </row>
    <row r="9" spans="1:18" ht="87" customHeight="1" x14ac:dyDescent="0.2">
      <c r="A9" s="239">
        <v>751</v>
      </c>
      <c r="B9" s="240" t="s">
        <v>104</v>
      </c>
      <c r="C9" s="231" t="s">
        <v>30</v>
      </c>
      <c r="D9" s="233">
        <v>28</v>
      </c>
      <c r="E9" s="142">
        <v>25</v>
      </c>
      <c r="F9" s="226">
        <f>+E9/D9</f>
        <v>0.8928571428571429</v>
      </c>
      <c r="G9" s="209">
        <v>42699</v>
      </c>
      <c r="H9" s="209">
        <v>42699</v>
      </c>
      <c r="I9" s="142" t="s">
        <v>179</v>
      </c>
      <c r="J9" s="235">
        <v>0</v>
      </c>
      <c r="K9" s="225">
        <v>2597000000</v>
      </c>
      <c r="L9" s="225">
        <f>+K9</f>
        <v>2597000000</v>
      </c>
      <c r="M9" s="142">
        <v>0</v>
      </c>
      <c r="N9" s="220">
        <f>+M9/L9</f>
        <v>0</v>
      </c>
      <c r="O9" s="142"/>
      <c r="P9" s="228" t="s">
        <v>60</v>
      </c>
      <c r="Q9" s="213" t="s">
        <v>202</v>
      </c>
      <c r="R9" s="207" t="s">
        <v>180</v>
      </c>
    </row>
    <row r="10" spans="1:18" ht="48.75" customHeight="1" x14ac:dyDescent="0.2">
      <c r="A10" s="239"/>
      <c r="B10" s="240"/>
      <c r="C10" s="232"/>
      <c r="D10" s="234"/>
      <c r="E10" s="143"/>
      <c r="F10" s="227"/>
      <c r="G10" s="143"/>
      <c r="H10" s="143"/>
      <c r="I10" s="143"/>
      <c r="J10" s="236"/>
      <c r="K10" s="225"/>
      <c r="L10" s="225"/>
      <c r="M10" s="143"/>
      <c r="N10" s="143"/>
      <c r="O10" s="143"/>
      <c r="P10" s="228"/>
      <c r="Q10" s="132"/>
      <c r="R10" s="208"/>
    </row>
    <row r="11" spans="1:18" ht="100.5" customHeight="1" x14ac:dyDescent="0.2">
      <c r="A11" s="233">
        <v>752</v>
      </c>
      <c r="B11" s="207" t="s">
        <v>105</v>
      </c>
      <c r="C11" s="55" t="s">
        <v>31</v>
      </c>
      <c r="D11" s="92">
        <v>1</v>
      </c>
      <c r="E11" s="87">
        <v>3</v>
      </c>
      <c r="F11" s="219">
        <v>1</v>
      </c>
      <c r="G11" s="209">
        <v>42699</v>
      </c>
      <c r="H11" s="209">
        <v>42699</v>
      </c>
      <c r="I11" s="142" t="s">
        <v>179</v>
      </c>
      <c r="J11" s="223">
        <v>0</v>
      </c>
      <c r="K11" s="235">
        <v>979752400</v>
      </c>
      <c r="L11" s="235">
        <f>+K11</f>
        <v>979752400</v>
      </c>
      <c r="M11" s="142">
        <v>0</v>
      </c>
      <c r="N11" s="220">
        <f>+M11/L11</f>
        <v>0</v>
      </c>
      <c r="O11" s="216">
        <v>1</v>
      </c>
      <c r="P11" s="229" t="s">
        <v>60</v>
      </c>
      <c r="Q11" s="213" t="s">
        <v>202</v>
      </c>
      <c r="R11" s="207" t="s">
        <v>181</v>
      </c>
    </row>
    <row r="12" spans="1:18" ht="86.25" customHeight="1" x14ac:dyDescent="0.2">
      <c r="A12" s="234"/>
      <c r="B12" s="208"/>
      <c r="C12" s="55" t="s">
        <v>30</v>
      </c>
      <c r="D12" s="92">
        <v>4</v>
      </c>
      <c r="E12" s="87">
        <v>12</v>
      </c>
      <c r="F12" s="143"/>
      <c r="G12" s="143"/>
      <c r="H12" s="143"/>
      <c r="I12" s="143"/>
      <c r="J12" s="224"/>
      <c r="K12" s="236"/>
      <c r="L12" s="236"/>
      <c r="M12" s="143"/>
      <c r="N12" s="143"/>
      <c r="O12" s="217"/>
      <c r="P12" s="230"/>
      <c r="Q12" s="132"/>
      <c r="R12" s="208"/>
    </row>
    <row r="13" spans="1:18" ht="66.75" customHeight="1" x14ac:dyDescent="0.2">
      <c r="A13" s="239">
        <v>753</v>
      </c>
      <c r="B13" s="240" t="s">
        <v>106</v>
      </c>
      <c r="C13" s="55" t="s">
        <v>31</v>
      </c>
      <c r="D13" s="92">
        <v>10</v>
      </c>
      <c r="E13" s="87">
        <v>20</v>
      </c>
      <c r="F13" s="219">
        <v>1</v>
      </c>
      <c r="G13" s="209">
        <v>42699</v>
      </c>
      <c r="H13" s="209">
        <v>42699</v>
      </c>
      <c r="I13" s="142" t="s">
        <v>179</v>
      </c>
      <c r="J13" s="235">
        <v>0</v>
      </c>
      <c r="K13" s="225">
        <v>6391192000</v>
      </c>
      <c r="L13" s="225">
        <f>+K13</f>
        <v>6391192000</v>
      </c>
      <c r="M13" s="142">
        <v>0</v>
      </c>
      <c r="N13" s="220">
        <f>+M13/L13</f>
        <v>0</v>
      </c>
      <c r="O13" s="221"/>
      <c r="P13" s="228" t="s">
        <v>60</v>
      </c>
      <c r="Q13" s="213" t="s">
        <v>202</v>
      </c>
      <c r="R13" s="207" t="s">
        <v>182</v>
      </c>
    </row>
    <row r="14" spans="1:18" ht="66.75" customHeight="1" x14ac:dyDescent="0.2">
      <c r="A14" s="239"/>
      <c r="B14" s="240"/>
      <c r="C14" s="55" t="s">
        <v>30</v>
      </c>
      <c r="D14" s="92">
        <v>3</v>
      </c>
      <c r="E14" s="87">
        <v>13</v>
      </c>
      <c r="F14" s="143"/>
      <c r="G14" s="143"/>
      <c r="H14" s="143"/>
      <c r="I14" s="143"/>
      <c r="J14" s="236"/>
      <c r="K14" s="225"/>
      <c r="L14" s="225"/>
      <c r="M14" s="143"/>
      <c r="N14" s="143"/>
      <c r="O14" s="222"/>
      <c r="P14" s="228"/>
      <c r="Q14" s="132"/>
      <c r="R14" s="208"/>
    </row>
    <row r="15" spans="1:18" ht="91.5" customHeight="1" x14ac:dyDescent="0.2">
      <c r="A15" s="239">
        <v>754</v>
      </c>
      <c r="B15" s="240" t="s">
        <v>107</v>
      </c>
      <c r="C15" s="55" t="s">
        <v>31</v>
      </c>
      <c r="D15" s="92">
        <v>12</v>
      </c>
      <c r="E15" s="87">
        <v>0</v>
      </c>
      <c r="F15" s="142">
        <f>+E15/D15</f>
        <v>0</v>
      </c>
      <c r="G15" s="209">
        <v>42699</v>
      </c>
      <c r="H15" s="209">
        <v>42699</v>
      </c>
      <c r="I15" s="142" t="s">
        <v>249</v>
      </c>
      <c r="J15" s="223">
        <v>0</v>
      </c>
      <c r="K15" s="225">
        <v>6510000000</v>
      </c>
      <c r="L15" s="225">
        <f>+K15</f>
        <v>6510000000</v>
      </c>
      <c r="M15" s="142">
        <v>0</v>
      </c>
      <c r="N15" s="220">
        <f>+M15/L15</f>
        <v>0</v>
      </c>
      <c r="O15" s="216">
        <v>1</v>
      </c>
      <c r="P15" s="218" t="s">
        <v>60</v>
      </c>
      <c r="Q15" s="213" t="s">
        <v>143</v>
      </c>
      <c r="R15" s="207" t="s">
        <v>250</v>
      </c>
    </row>
    <row r="16" spans="1:18" ht="91.5" customHeight="1" x14ac:dyDescent="0.2">
      <c r="A16" s="239"/>
      <c r="B16" s="240"/>
      <c r="C16" s="55" t="s">
        <v>30</v>
      </c>
      <c r="D16" s="92">
        <v>19</v>
      </c>
      <c r="E16" s="87">
        <v>0</v>
      </c>
      <c r="F16" s="143"/>
      <c r="G16" s="143"/>
      <c r="H16" s="143"/>
      <c r="I16" s="143"/>
      <c r="J16" s="224"/>
      <c r="K16" s="225"/>
      <c r="L16" s="225"/>
      <c r="M16" s="143"/>
      <c r="N16" s="143"/>
      <c r="O16" s="217"/>
      <c r="P16" s="218"/>
      <c r="Q16" s="132"/>
      <c r="R16" s="208"/>
    </row>
    <row r="17" spans="1:18" ht="158.25" customHeight="1" x14ac:dyDescent="0.2">
      <c r="A17" s="92">
        <v>755</v>
      </c>
      <c r="B17" s="108" t="s">
        <v>108</v>
      </c>
      <c r="C17" s="55" t="s">
        <v>31</v>
      </c>
      <c r="D17" s="92">
        <v>55</v>
      </c>
      <c r="E17" s="87">
        <f>34+19</f>
        <v>53</v>
      </c>
      <c r="F17" s="77">
        <f>53/55</f>
        <v>0.96363636363636362</v>
      </c>
      <c r="G17" s="45">
        <v>42699</v>
      </c>
      <c r="H17" s="45">
        <v>42699</v>
      </c>
      <c r="I17" s="87" t="s">
        <v>179</v>
      </c>
      <c r="J17" s="88">
        <v>0</v>
      </c>
      <c r="K17" s="91">
        <v>14060640000</v>
      </c>
      <c r="L17" s="91">
        <f>+K17</f>
        <v>14060640000</v>
      </c>
      <c r="M17" s="87">
        <v>0</v>
      </c>
      <c r="N17" s="69">
        <f>+M17/L17</f>
        <v>0</v>
      </c>
      <c r="O17" s="68">
        <v>1</v>
      </c>
      <c r="P17" s="105" t="s">
        <v>60</v>
      </c>
      <c r="Q17" s="96" t="s">
        <v>202</v>
      </c>
      <c r="R17" s="108" t="s">
        <v>183</v>
      </c>
    </row>
    <row r="18" spans="1:18" ht="47.25" customHeight="1" x14ac:dyDescent="0.2">
      <c r="A18" s="138">
        <v>771</v>
      </c>
      <c r="B18" s="241" t="s">
        <v>109</v>
      </c>
      <c r="C18" s="55" t="s">
        <v>31</v>
      </c>
      <c r="D18" s="55">
        <v>11</v>
      </c>
      <c r="E18" s="87">
        <f>56+19</f>
        <v>75</v>
      </c>
      <c r="F18" s="219">
        <v>1</v>
      </c>
      <c r="G18" s="209">
        <v>42692</v>
      </c>
      <c r="H18" s="209">
        <v>42692</v>
      </c>
      <c r="I18" s="142" t="s">
        <v>179</v>
      </c>
      <c r="J18" s="172">
        <v>0</v>
      </c>
      <c r="K18" s="172">
        <f>9463736960</f>
        <v>9463736960</v>
      </c>
      <c r="L18" s="172">
        <f>+J18+K18</f>
        <v>9463736960</v>
      </c>
      <c r="M18" s="142">
        <v>0</v>
      </c>
      <c r="N18" s="220">
        <f>+M18/L18</f>
        <v>0</v>
      </c>
      <c r="O18" s="216"/>
      <c r="P18" s="218" t="s">
        <v>60</v>
      </c>
      <c r="Q18" s="213" t="s">
        <v>202</v>
      </c>
      <c r="R18" s="207" t="s">
        <v>184</v>
      </c>
    </row>
    <row r="19" spans="1:18" ht="47.25" customHeight="1" x14ac:dyDescent="0.2">
      <c r="A19" s="138"/>
      <c r="B19" s="241"/>
      <c r="C19" s="55" t="s">
        <v>30</v>
      </c>
      <c r="D19" s="55">
        <v>58</v>
      </c>
      <c r="E19" s="87">
        <v>140</v>
      </c>
      <c r="F19" s="143"/>
      <c r="G19" s="143"/>
      <c r="H19" s="143"/>
      <c r="I19" s="143"/>
      <c r="J19" s="172"/>
      <c r="K19" s="172"/>
      <c r="L19" s="172"/>
      <c r="M19" s="143"/>
      <c r="N19" s="143"/>
      <c r="O19" s="217"/>
      <c r="P19" s="218"/>
      <c r="Q19" s="132"/>
      <c r="R19" s="208"/>
    </row>
    <row r="20" spans="1:18" ht="54" customHeight="1" x14ac:dyDescent="0.2">
      <c r="A20" s="138">
        <v>772</v>
      </c>
      <c r="B20" s="131" t="s">
        <v>110</v>
      </c>
      <c r="C20" s="55" t="s">
        <v>31</v>
      </c>
      <c r="D20" s="55">
        <v>3</v>
      </c>
      <c r="E20" s="87">
        <v>4</v>
      </c>
      <c r="F20" s="219">
        <v>1</v>
      </c>
      <c r="G20" s="209">
        <v>42699</v>
      </c>
      <c r="H20" s="209">
        <v>42699</v>
      </c>
      <c r="I20" s="142" t="s">
        <v>179</v>
      </c>
      <c r="J20" s="172">
        <v>0</v>
      </c>
      <c r="K20" s="172">
        <v>1007312711</v>
      </c>
      <c r="L20" s="172">
        <f>+J20+K20</f>
        <v>1007312711</v>
      </c>
      <c r="M20" s="142">
        <v>0</v>
      </c>
      <c r="N20" s="220">
        <f>+M20/L20</f>
        <v>0</v>
      </c>
      <c r="O20" s="216"/>
      <c r="P20" s="218" t="s">
        <v>60</v>
      </c>
      <c r="Q20" s="213" t="s">
        <v>202</v>
      </c>
      <c r="R20" s="207" t="s">
        <v>185</v>
      </c>
    </row>
    <row r="21" spans="1:18" ht="54" customHeight="1" x14ac:dyDescent="0.2">
      <c r="A21" s="138"/>
      <c r="B21" s="132"/>
      <c r="C21" s="55" t="s">
        <v>30</v>
      </c>
      <c r="D21" s="55">
        <v>17</v>
      </c>
      <c r="E21" s="87">
        <v>72</v>
      </c>
      <c r="F21" s="143"/>
      <c r="G21" s="143"/>
      <c r="H21" s="143"/>
      <c r="I21" s="143"/>
      <c r="J21" s="172"/>
      <c r="K21" s="172"/>
      <c r="L21" s="172"/>
      <c r="M21" s="143"/>
      <c r="N21" s="143"/>
      <c r="O21" s="217"/>
      <c r="P21" s="218"/>
      <c r="Q21" s="132"/>
      <c r="R21" s="208"/>
    </row>
    <row r="22" spans="1:18" ht="117.75" customHeight="1" x14ac:dyDescent="0.2">
      <c r="A22" s="83">
        <v>768</v>
      </c>
      <c r="B22" s="97" t="s">
        <v>111</v>
      </c>
      <c r="C22" s="55" t="s">
        <v>116</v>
      </c>
      <c r="D22" s="55">
        <v>230</v>
      </c>
      <c r="E22" s="87">
        <v>0</v>
      </c>
      <c r="F22" s="87">
        <v>0</v>
      </c>
      <c r="G22" s="45">
        <v>42706</v>
      </c>
      <c r="H22" s="45">
        <v>42706</v>
      </c>
      <c r="I22" s="87" t="s">
        <v>39</v>
      </c>
      <c r="J22" s="172" t="s">
        <v>62</v>
      </c>
      <c r="K22" s="172"/>
      <c r="L22" s="172"/>
      <c r="M22" s="173" t="s">
        <v>62</v>
      </c>
      <c r="N22" s="174"/>
      <c r="O22" s="68">
        <v>1</v>
      </c>
      <c r="P22" s="55" t="s">
        <v>60</v>
      </c>
      <c r="Q22" s="96" t="s">
        <v>186</v>
      </c>
      <c r="R22" s="108" t="s">
        <v>187</v>
      </c>
    </row>
    <row r="23" spans="1:18" ht="120" customHeight="1" x14ac:dyDescent="0.2">
      <c r="A23" s="239">
        <v>766</v>
      </c>
      <c r="B23" s="131" t="s">
        <v>112</v>
      </c>
      <c r="C23" s="55" t="s">
        <v>31</v>
      </c>
      <c r="D23" s="55">
        <v>10</v>
      </c>
      <c r="E23" s="87">
        <v>4</v>
      </c>
      <c r="F23" s="237">
        <v>0.45</v>
      </c>
      <c r="G23" s="209">
        <v>42583</v>
      </c>
      <c r="H23" s="209">
        <v>42583</v>
      </c>
      <c r="I23" s="211" t="s">
        <v>119</v>
      </c>
      <c r="J23" s="223">
        <v>0</v>
      </c>
      <c r="K23" s="172">
        <f>7023292000-(67*22676000)</f>
        <v>5504000000</v>
      </c>
      <c r="L23" s="172">
        <f>+K23</f>
        <v>5504000000</v>
      </c>
      <c r="M23" s="172">
        <f>544000000+2*411000000+136000000+22676000+45352000</f>
        <v>1570028000</v>
      </c>
      <c r="N23" s="214">
        <f>+M23/L23</f>
        <v>0.28525218023255816</v>
      </c>
      <c r="O23" s="216">
        <v>1</v>
      </c>
      <c r="P23" s="218" t="s">
        <v>60</v>
      </c>
      <c r="Q23" s="131" t="s">
        <v>203</v>
      </c>
      <c r="R23" s="207" t="s">
        <v>248</v>
      </c>
    </row>
    <row r="24" spans="1:18" ht="120" customHeight="1" x14ac:dyDescent="0.2">
      <c r="A24" s="239"/>
      <c r="B24" s="132"/>
      <c r="C24" s="55" t="s">
        <v>30</v>
      </c>
      <c r="D24" s="55">
        <v>10</v>
      </c>
      <c r="E24" s="87">
        <v>5</v>
      </c>
      <c r="F24" s="238">
        <v>0</v>
      </c>
      <c r="G24" s="210"/>
      <c r="H24" s="210"/>
      <c r="I24" s="212"/>
      <c r="J24" s="224"/>
      <c r="K24" s="172"/>
      <c r="L24" s="172"/>
      <c r="M24" s="172"/>
      <c r="N24" s="215"/>
      <c r="O24" s="217"/>
      <c r="P24" s="218"/>
      <c r="Q24" s="132"/>
      <c r="R24" s="208"/>
    </row>
    <row r="25" spans="1:18" ht="142.5" customHeight="1" x14ac:dyDescent="0.2">
      <c r="A25" s="83">
        <v>770</v>
      </c>
      <c r="B25" s="81" t="s">
        <v>113</v>
      </c>
      <c r="C25" s="55" t="s">
        <v>97</v>
      </c>
      <c r="D25" s="55">
        <v>325</v>
      </c>
      <c r="E25" s="87">
        <v>0</v>
      </c>
      <c r="F25" s="87">
        <v>0</v>
      </c>
      <c r="G25" s="48">
        <v>42691</v>
      </c>
      <c r="H25" s="48">
        <v>42691</v>
      </c>
      <c r="I25" s="87" t="s">
        <v>39</v>
      </c>
      <c r="J25" s="88">
        <v>0</v>
      </c>
      <c r="K25" s="88">
        <v>1400000000</v>
      </c>
      <c r="L25" s="88">
        <v>1400000000</v>
      </c>
      <c r="M25" s="86">
        <v>0</v>
      </c>
      <c r="N25" s="90">
        <f>+M25/L25</f>
        <v>0</v>
      </c>
      <c r="O25" s="4"/>
      <c r="P25" s="55" t="s">
        <v>99</v>
      </c>
      <c r="Q25" s="96" t="s">
        <v>188</v>
      </c>
      <c r="R25" s="96" t="s">
        <v>189</v>
      </c>
    </row>
    <row r="26" spans="1:18" ht="105" x14ac:dyDescent="0.2">
      <c r="A26" s="93">
        <v>759</v>
      </c>
      <c r="B26" s="108" t="s">
        <v>114</v>
      </c>
      <c r="C26" s="55" t="s">
        <v>102</v>
      </c>
      <c r="D26" s="55">
        <v>30</v>
      </c>
      <c r="E26" s="87">
        <v>0</v>
      </c>
      <c r="F26" s="21">
        <f>3/10</f>
        <v>0.3</v>
      </c>
      <c r="G26" s="48">
        <v>42506</v>
      </c>
      <c r="H26" s="48">
        <v>42506</v>
      </c>
      <c r="I26" s="87" t="s">
        <v>179</v>
      </c>
      <c r="J26" s="88">
        <v>0</v>
      </c>
      <c r="K26" s="88">
        <v>272000000</v>
      </c>
      <c r="L26" s="88">
        <f>+J26+K26</f>
        <v>272000000</v>
      </c>
      <c r="M26" s="86">
        <v>0</v>
      </c>
      <c r="N26" s="90">
        <f>+M26/L26</f>
        <v>0</v>
      </c>
      <c r="O26" s="4"/>
      <c r="P26" s="55" t="s">
        <v>103</v>
      </c>
      <c r="Q26" s="96" t="s">
        <v>190</v>
      </c>
      <c r="R26" s="112" t="s">
        <v>204</v>
      </c>
    </row>
    <row r="27" spans="1:18" ht="408.75" customHeight="1" x14ac:dyDescent="0.2">
      <c r="A27" s="93" t="s">
        <v>38</v>
      </c>
      <c r="B27" s="110" t="s">
        <v>115</v>
      </c>
      <c r="C27" s="55" t="s">
        <v>80</v>
      </c>
      <c r="D27" s="55">
        <v>310</v>
      </c>
      <c r="E27" s="87">
        <v>0</v>
      </c>
      <c r="F27" s="87">
        <v>0</v>
      </c>
      <c r="G27" s="26" t="s">
        <v>118</v>
      </c>
      <c r="H27" s="26" t="s">
        <v>118</v>
      </c>
      <c r="I27" s="85" t="s">
        <v>155</v>
      </c>
      <c r="J27" s="88">
        <v>0</v>
      </c>
      <c r="K27" s="59">
        <f>900622800+2900000000</f>
        <v>3800622800</v>
      </c>
      <c r="L27" s="38">
        <f>+J27+K27</f>
        <v>3800622800</v>
      </c>
      <c r="M27" s="87">
        <v>0</v>
      </c>
      <c r="N27" s="69">
        <f>+M27/L27</f>
        <v>0</v>
      </c>
      <c r="O27" s="4"/>
      <c r="P27" s="55" t="s">
        <v>87</v>
      </c>
      <c r="Q27" s="96" t="s">
        <v>191</v>
      </c>
      <c r="R27" s="96" t="s">
        <v>192</v>
      </c>
    </row>
    <row r="28" spans="1:18" ht="15" customHeight="1" x14ac:dyDescent="0.2">
      <c r="R28" s="111"/>
    </row>
    <row r="29" spans="1:18" x14ac:dyDescent="0.2">
      <c r="R29" s="111"/>
    </row>
    <row r="30" spans="1:18" x14ac:dyDescent="0.2">
      <c r="R30" s="111"/>
    </row>
  </sheetData>
  <mergeCells count="133">
    <mergeCell ref="F23:F24"/>
    <mergeCell ref="A20:A21"/>
    <mergeCell ref="A23:A24"/>
    <mergeCell ref="B9:B10"/>
    <mergeCell ref="B11:B12"/>
    <mergeCell ref="B13:B14"/>
    <mergeCell ref="B15:B16"/>
    <mergeCell ref="B18:B19"/>
    <mergeCell ref="B20:B21"/>
    <mergeCell ref="B23:B24"/>
    <mergeCell ref="A9:A10"/>
    <mergeCell ref="A11:A12"/>
    <mergeCell ref="A13:A14"/>
    <mergeCell ref="A15:A16"/>
    <mergeCell ref="A18:A19"/>
    <mergeCell ref="D4:R4"/>
    <mergeCell ref="A1:C3"/>
    <mergeCell ref="D1:P3"/>
    <mergeCell ref="Q1:R1"/>
    <mergeCell ref="Q2:R2"/>
    <mergeCell ref="Q3:R3"/>
    <mergeCell ref="I7:I8"/>
    <mergeCell ref="R7:R8"/>
    <mergeCell ref="J7:L7"/>
    <mergeCell ref="M7:M8"/>
    <mergeCell ref="N7:N8"/>
    <mergeCell ref="O7:O8"/>
    <mergeCell ref="P7:P8"/>
    <mergeCell ref="Q7:Q8"/>
    <mergeCell ref="P11:P12"/>
    <mergeCell ref="P13:P14"/>
    <mergeCell ref="P15:P16"/>
    <mergeCell ref="P18:P19"/>
    <mergeCell ref="A6:R6"/>
    <mergeCell ref="A7:A8"/>
    <mergeCell ref="B7:B8"/>
    <mergeCell ref="C7:C8"/>
    <mergeCell ref="D7:D8"/>
    <mergeCell ref="E7:E8"/>
    <mergeCell ref="F7:F8"/>
    <mergeCell ref="G7:G8"/>
    <mergeCell ref="H7:H8"/>
    <mergeCell ref="C9:C10"/>
    <mergeCell ref="D9:D10"/>
    <mergeCell ref="J9:J10"/>
    <mergeCell ref="K9:K10"/>
    <mergeCell ref="L9:L10"/>
    <mergeCell ref="J11:J12"/>
    <mergeCell ref="K11:K12"/>
    <mergeCell ref="L11:L12"/>
    <mergeCell ref="J13:J14"/>
    <mergeCell ref="K13:K14"/>
    <mergeCell ref="Q9:Q10"/>
    <mergeCell ref="R9:R10"/>
    <mergeCell ref="J23:J24"/>
    <mergeCell ref="K23:K24"/>
    <mergeCell ref="L23:L24"/>
    <mergeCell ref="E9:E10"/>
    <mergeCell ref="F9:F10"/>
    <mergeCell ref="G9:G10"/>
    <mergeCell ref="H9:H10"/>
    <mergeCell ref="I9:I10"/>
    <mergeCell ref="F11:F12"/>
    <mergeCell ref="G11:G12"/>
    <mergeCell ref="H11:H12"/>
    <mergeCell ref="I11:I12"/>
    <mergeCell ref="F15:F16"/>
    <mergeCell ref="G15:G16"/>
    <mergeCell ref="L18:L19"/>
    <mergeCell ref="J20:J21"/>
    <mergeCell ref="K20:K21"/>
    <mergeCell ref="L20:L21"/>
    <mergeCell ref="J22:L22"/>
    <mergeCell ref="M11:M12"/>
    <mergeCell ref="N11:N12"/>
    <mergeCell ref="P9:P10"/>
    <mergeCell ref="O11:O12"/>
    <mergeCell ref="M13:M14"/>
    <mergeCell ref="N13:N14"/>
    <mergeCell ref="O13:O14"/>
    <mergeCell ref="M9:M10"/>
    <mergeCell ref="N9:N10"/>
    <mergeCell ref="O9:O10"/>
    <mergeCell ref="F20:F21"/>
    <mergeCell ref="G20:G21"/>
    <mergeCell ref="H20:H21"/>
    <mergeCell ref="H15:H16"/>
    <mergeCell ref="I15:I16"/>
    <mergeCell ref="F18:F19"/>
    <mergeCell ref="J15:J16"/>
    <mergeCell ref="K15:K16"/>
    <mergeCell ref="L15:L16"/>
    <mergeCell ref="J18:J19"/>
    <mergeCell ref="K18:K19"/>
    <mergeCell ref="L13:L14"/>
    <mergeCell ref="R11:R12"/>
    <mergeCell ref="Q11:Q12"/>
    <mergeCell ref="F13:F14"/>
    <mergeCell ref="G13:G14"/>
    <mergeCell ref="H13:H14"/>
    <mergeCell ref="I13:I14"/>
    <mergeCell ref="Q13:Q14"/>
    <mergeCell ref="R13:R14"/>
    <mergeCell ref="M20:M21"/>
    <mergeCell ref="N20:N21"/>
    <mergeCell ref="O20:O21"/>
    <mergeCell ref="M15:M16"/>
    <mergeCell ref="N15:N16"/>
    <mergeCell ref="O15:O16"/>
    <mergeCell ref="M18:M19"/>
    <mergeCell ref="N18:N19"/>
    <mergeCell ref="O18:O19"/>
    <mergeCell ref="Q15:Q16"/>
    <mergeCell ref="R15:R16"/>
    <mergeCell ref="G18:G19"/>
    <mergeCell ref="H18:H19"/>
    <mergeCell ref="I18:I19"/>
    <mergeCell ref="R18:R19"/>
    <mergeCell ref="Q18:Q19"/>
    <mergeCell ref="Q23:Q24"/>
    <mergeCell ref="R23:R24"/>
    <mergeCell ref="G23:G24"/>
    <mergeCell ref="H23:H24"/>
    <mergeCell ref="I23:I24"/>
    <mergeCell ref="I20:I21"/>
    <mergeCell ref="R20:R21"/>
    <mergeCell ref="Q20:Q21"/>
    <mergeCell ref="M22:N22"/>
    <mergeCell ref="M23:M24"/>
    <mergeCell ref="N23:N24"/>
    <mergeCell ref="O23:O24"/>
    <mergeCell ref="P23:P24"/>
    <mergeCell ref="P20:P21"/>
  </mergeCells>
  <printOptions horizontalCentered="1" verticalCentered="1"/>
  <pageMargins left="0.23622047244094491" right="0.23622047244094491" top="0.74803149606299213" bottom="0.74803149606299213" header="0.31496062992125984" footer="0.31496062992125984"/>
  <pageSetup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Portada</vt:lpstr>
      <vt:lpstr>CONVOCATORIAS FORMACION</vt:lpstr>
      <vt:lpstr>CONVOCATORIAS INVESTIGACION</vt:lpstr>
      <vt:lpstr>CONVOCATORIA INNOVACION</vt:lpstr>
      <vt:lpstr>CONVOCATORIA CULTURA</vt:lpstr>
      <vt:lpstr>CONVOCATORIAS INTERNACIONAL</vt:lpstr>
      <vt:lpstr>CONVOCATORIAS 2016-2017</vt:lpstr>
      <vt:lpstr>'CONVOCATORIA INNOVACION'!Títulos_a_imprimir</vt:lpstr>
      <vt:lpstr>'CONVOCATORIAS INVESTIGACION'!Títulos_a_imprimir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Diana Paola Yate Virgues</cp:lastModifiedBy>
  <cp:lastPrinted>2017-08-03T14:35:25Z</cp:lastPrinted>
  <dcterms:created xsi:type="dcterms:W3CDTF">2016-06-27T17:24:56Z</dcterms:created>
  <dcterms:modified xsi:type="dcterms:W3CDTF">2017-08-14T21:29:54Z</dcterms:modified>
</cp:coreProperties>
</file>