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O:\Planeacion\2. PLANEACIÓN INSTITUCIONAL\03- Registros Planeación Institucional 2015-2018\02 PAI 2015-2018\2017\2. PLAN DE CONVOCATORIAS\2. Informes\T3\"/>
    </mc:Choice>
  </mc:AlternateContent>
  <bookViews>
    <workbookView xWindow="0" yWindow="0" windowWidth="18960" windowHeight="7485"/>
  </bookViews>
  <sheets>
    <sheet name="Portada" sheetId="11" r:id="rId1"/>
    <sheet name="CONVOCATORIAS FORMACION" sheetId="1" r:id="rId2"/>
    <sheet name="CONVOCATORIAS INVESTIGACION" sheetId="7" r:id="rId3"/>
    <sheet name="CONVOCATORIA INNOVACION" sheetId="2" r:id="rId4"/>
    <sheet name="CONVOCATORIA CULTURA" sheetId="8" r:id="rId5"/>
    <sheet name="CONVOCATORIAS INTERNACIONAL" sheetId="6" r:id="rId6"/>
    <sheet name="CONVOCATORIAS COLOMBIA BIO" sheetId="12" r:id="rId7"/>
    <sheet name="CONVOCATORIAS 2016-2017" sheetId="10" r:id="rId8"/>
  </sheets>
  <definedNames>
    <definedName name="_xlnm.Print_Area" localSheetId="4">'CONVOCATORIA CULTURA'!$A$1:$R$11</definedName>
    <definedName name="_xlnm.Print_Area" localSheetId="3">'CONVOCATORIA INNOVACION'!$A$1:$R$23</definedName>
    <definedName name="_xlnm.Print_Area" localSheetId="7">'CONVOCATORIAS 2016-2017'!$A$1:$R$27</definedName>
    <definedName name="_xlnm.Print_Area" localSheetId="6">'CONVOCATORIAS COLOMBIA BIO'!$A$1:$R$10</definedName>
    <definedName name="_xlnm.Print_Area" localSheetId="1">'CONVOCATORIAS FORMACION'!$A$1:$R$17</definedName>
    <definedName name="_xlnm.Print_Area" localSheetId="5">'CONVOCATORIAS INTERNACIONAL'!$A$1:$R$9</definedName>
    <definedName name="_xlnm.Print_Area" localSheetId="2">'CONVOCATORIAS INVESTIGACION'!$A$1:$R$25</definedName>
    <definedName name="_xlnm.Print_Area" localSheetId="0">Portada!$A$1:$I$46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4" i="7" l="1"/>
  <c r="E14" i="7" l="1"/>
  <c r="F22" i="10" l="1"/>
  <c r="F19" i="2" l="1"/>
  <c r="F16" i="2"/>
  <c r="M17" i="7" l="1"/>
  <c r="F11" i="7" l="1"/>
  <c r="N10" i="12" l="1"/>
  <c r="N9" i="12"/>
  <c r="F10" i="12"/>
  <c r="F9" i="12"/>
  <c r="L10" i="12"/>
  <c r="L9" i="12"/>
  <c r="N23" i="7"/>
  <c r="L23" i="7"/>
  <c r="F23" i="7"/>
  <c r="N27" i="10"/>
  <c r="M27" i="10"/>
  <c r="F25" i="10"/>
  <c r="E25" i="10"/>
  <c r="F15" i="10"/>
  <c r="L9" i="7"/>
  <c r="N9" i="7"/>
  <c r="L10" i="7"/>
  <c r="N10" i="7"/>
  <c r="L10" i="8"/>
  <c r="F19" i="7"/>
  <c r="K24" i="7"/>
  <c r="F26" i="10"/>
  <c r="N23" i="10"/>
  <c r="E18" i="10"/>
  <c r="F17" i="10"/>
  <c r="E17" i="10"/>
  <c r="M12" i="7"/>
  <c r="L18" i="7"/>
  <c r="N18" i="7"/>
  <c r="M9" i="1"/>
  <c r="L21" i="7"/>
  <c r="N21" i="7"/>
  <c r="F21" i="7"/>
  <c r="L22" i="7"/>
  <c r="N22" i="7"/>
  <c r="F22" i="7"/>
  <c r="L24" i="7"/>
  <c r="N24" i="7"/>
  <c r="F24" i="7"/>
  <c r="L15" i="2"/>
  <c r="N26" i="10"/>
  <c r="N25" i="10"/>
  <c r="F9" i="10"/>
  <c r="K27" i="10"/>
  <c r="L27" i="10"/>
  <c r="L26" i="10"/>
  <c r="K23" i="10"/>
  <c r="L23" i="10"/>
  <c r="L20" i="10"/>
  <c r="N20" i="10"/>
  <c r="K18" i="10"/>
  <c r="L18" i="10"/>
  <c r="N18" i="10"/>
  <c r="L17" i="10"/>
  <c r="N17" i="10"/>
  <c r="L15" i="10"/>
  <c r="N15" i="10"/>
  <c r="L13" i="10"/>
  <c r="N13" i="10"/>
  <c r="L11" i="10"/>
  <c r="N11" i="10"/>
  <c r="L9" i="10"/>
  <c r="N9" i="10"/>
  <c r="F9" i="6"/>
  <c r="L9" i="6"/>
  <c r="N9" i="6"/>
  <c r="F11" i="8"/>
  <c r="F10" i="8"/>
  <c r="F9" i="8"/>
  <c r="N10" i="8"/>
  <c r="L11" i="8"/>
  <c r="N11" i="8"/>
  <c r="K22" i="2"/>
  <c r="L22" i="2"/>
  <c r="N22" i="2" s="1"/>
  <c r="L23" i="2"/>
  <c r="N23" i="2" s="1"/>
  <c r="K12" i="2"/>
  <c r="L12" i="2"/>
  <c r="N12" i="2"/>
  <c r="L10" i="2"/>
  <c r="N10" i="2"/>
  <c r="L21" i="2"/>
  <c r="N21" i="2"/>
  <c r="L20" i="2"/>
  <c r="N20" i="2"/>
  <c r="L19" i="2"/>
  <c r="N19" i="2"/>
  <c r="L18" i="2"/>
  <c r="N18" i="2"/>
  <c r="K16" i="2"/>
  <c r="L16" i="2"/>
  <c r="N16" i="2"/>
  <c r="N15" i="2"/>
  <c r="F23" i="2"/>
  <c r="F22" i="2"/>
  <c r="F12" i="2"/>
  <c r="F10" i="2"/>
  <c r="F21" i="2"/>
  <c r="F17" i="2"/>
  <c r="F20" i="2"/>
  <c r="F18" i="2"/>
  <c r="F15" i="2"/>
  <c r="F14" i="2"/>
  <c r="F13" i="2"/>
  <c r="L17" i="7"/>
  <c r="N17" i="7"/>
  <c r="L16" i="7"/>
  <c r="N16" i="7"/>
  <c r="L15" i="7"/>
  <c r="N15" i="7"/>
  <c r="L14" i="7"/>
  <c r="N14" i="7"/>
  <c r="L12" i="7"/>
  <c r="N12" i="7"/>
  <c r="L11" i="7"/>
  <c r="N11" i="7"/>
  <c r="F12" i="7"/>
  <c r="F13" i="7"/>
  <c r="F14" i="7"/>
  <c r="F15" i="7"/>
  <c r="F16" i="7"/>
  <c r="F17" i="7"/>
  <c r="F18" i="7"/>
  <c r="F20" i="7"/>
  <c r="F25" i="7"/>
  <c r="L13" i="1"/>
  <c r="N13" i="1"/>
  <c r="L11" i="1"/>
  <c r="N11" i="1"/>
  <c r="J15" i="1"/>
  <c r="L15" i="1"/>
  <c r="N15" i="1"/>
  <c r="L14" i="1"/>
  <c r="N14" i="1"/>
  <c r="L10" i="1"/>
  <c r="M10" i="1" s="1"/>
  <c r="N10" i="1" s="1"/>
  <c r="F9" i="1"/>
  <c r="L9" i="1"/>
  <c r="N9" i="1"/>
  <c r="F10" i="1"/>
  <c r="F14" i="1"/>
  <c r="F15" i="1"/>
  <c r="F11" i="1"/>
  <c r="F12" i="1"/>
  <c r="F13" i="1"/>
</calcChain>
</file>

<file path=xl/comments1.xml><?xml version="1.0" encoding="utf-8"?>
<comments xmlns="http://schemas.openxmlformats.org/spreadsheetml/2006/main">
  <authors>
    <author>Hector Eduardo Pinzon Lopez</author>
  </authors>
  <commentList>
    <comment ref="E11" authorId="0" shapeId="0">
      <text>
        <r>
          <rPr>
            <b/>
            <sz val="9"/>
            <color indexed="81"/>
            <rFont val="Tahoma"/>
            <family val="2"/>
          </rPr>
          <t>Hector Eduardo Pinzon Lopez:</t>
        </r>
        <r>
          <rPr>
            <sz val="9"/>
            <color indexed="81"/>
            <rFont val="Tahoma"/>
            <family val="2"/>
          </rPr>
          <t xml:space="preserve">
Centros de Desarrollo Tecnológico reconocidos
Centros de Innovación reconocidos
2abril +3 mayo
Unidades I+D+i de Empresas reconocidas</t>
        </r>
      </text>
    </comment>
  </commentList>
</comments>
</file>

<file path=xl/sharedStrings.xml><?xml version="1.0" encoding="utf-8"?>
<sst xmlns="http://schemas.openxmlformats.org/spreadsheetml/2006/main" count="644" uniqueCount="277">
  <si>
    <t>No</t>
  </si>
  <si>
    <t>NOMBRE DE LA CONVOCATORIA</t>
  </si>
  <si>
    <t>INDICADOR</t>
  </si>
  <si>
    <t>META</t>
  </si>
  <si>
    <t>AVANCE DE META</t>
  </si>
  <si>
    <t>% CUMPLIMIENTO DE LA META</t>
  </si>
  <si>
    <t>FECHA DE APERTURA REAL</t>
  </si>
  <si>
    <t>TOTAL RECURSOS FINANCIEROS</t>
  </si>
  <si>
    <t>RECURSOS FINANCIEROS ASIGNADOS</t>
  </si>
  <si>
    <t>% 
ASIGNACIÓN 
DE RECURSOS</t>
  </si>
  <si>
    <t>No de adendas</t>
  </si>
  <si>
    <t>ÁREA RESPONSABLE</t>
  </si>
  <si>
    <t>COLCIENCIAS</t>
  </si>
  <si>
    <t>OTRAS FUENTES</t>
  </si>
  <si>
    <t>TOTAL</t>
  </si>
  <si>
    <t>Dependencia responsable</t>
  </si>
  <si>
    <t xml:space="preserve">MATRIZ DE SEGUIMIENTO PLAN DE CONVOCATORIAS </t>
  </si>
  <si>
    <t>Comentarios de la OAP</t>
  </si>
  <si>
    <t>Resumen de la gestión reportada en GINA</t>
  </si>
  <si>
    <r>
      <rPr>
        <b/>
        <sz val="11"/>
        <color theme="1"/>
        <rFont val="Arial"/>
        <family val="2"/>
      </rPr>
      <t xml:space="preserve">CÓDIGO: </t>
    </r>
    <r>
      <rPr>
        <sz val="11"/>
        <color theme="1"/>
        <rFont val="Arial"/>
        <family val="2"/>
      </rPr>
      <t>G101PR01F24</t>
    </r>
  </si>
  <si>
    <r>
      <rPr>
        <b/>
        <sz val="11"/>
        <color theme="1"/>
        <rFont val="Arial"/>
        <family val="2"/>
      </rPr>
      <t>VERSIÓN:</t>
    </r>
    <r>
      <rPr>
        <sz val="11"/>
        <color theme="1"/>
        <rFont val="Arial"/>
        <family val="2"/>
      </rPr>
      <t xml:space="preserve"> 00</t>
    </r>
  </si>
  <si>
    <r>
      <rPr>
        <b/>
        <sz val="11"/>
        <color theme="1"/>
        <rFont val="Arial"/>
        <family val="2"/>
      </rPr>
      <t>FECHA:</t>
    </r>
    <r>
      <rPr>
        <sz val="11"/>
        <color theme="1"/>
        <rFont val="Arial"/>
        <family val="2"/>
      </rPr>
      <t xml:space="preserve"> 2016-12-23</t>
    </r>
  </si>
  <si>
    <t>FECHA DE APERTURA PLANEADA</t>
  </si>
  <si>
    <t>PLAN DE CONVOCATORIAS 2017</t>
  </si>
  <si>
    <t xml:space="preserve">CONVOCATORIAS DE FORMACIÓN </t>
  </si>
  <si>
    <r>
      <t xml:space="preserve">Convocatoria de formación para estudios  de maestría y doctorado en el exterior COLFUTURO </t>
    </r>
    <r>
      <rPr>
        <vertAlign val="subscript"/>
        <sz val="12"/>
        <rFont val="Arial"/>
        <family val="2"/>
      </rPr>
      <t>(3)</t>
    </r>
  </si>
  <si>
    <r>
      <t xml:space="preserve">Convocatoria para la conformación de un banco de candidatos elegibles para estudios en el exterior Colciencias - Fulbright 2017 </t>
    </r>
    <r>
      <rPr>
        <vertAlign val="subscript"/>
        <sz val="12"/>
        <rFont val="Arial"/>
        <family val="2"/>
      </rPr>
      <t>(4)</t>
    </r>
  </si>
  <si>
    <t>Convocatoria para la conformación de un banco de candidatos elegibles para estudios de doctorado en el exterior</t>
  </si>
  <si>
    <t>Convocatoria para la conformación de un banco de candidatos elegibles para estudios de doctorado en Colombia</t>
  </si>
  <si>
    <t>Convocatoria para la formación de capital humano de alto nivel (maestría y doctorado) para las regiones financiadas por Colciencias y otras entidades. (Boyacá)</t>
  </si>
  <si>
    <t>Becas para la formación de maestría</t>
  </si>
  <si>
    <t>Becas para la formación de doctorado</t>
  </si>
  <si>
    <t>Becas para la formación de postdoctorado</t>
  </si>
  <si>
    <t>02 de mayo 2017</t>
  </si>
  <si>
    <t>-</t>
  </si>
  <si>
    <t>NA</t>
  </si>
  <si>
    <t>Abierta</t>
  </si>
  <si>
    <t>27 de febrero de 2017</t>
  </si>
  <si>
    <r>
      <t>META</t>
    </r>
    <r>
      <rPr>
        <b/>
        <sz val="8"/>
        <color theme="0"/>
        <rFont val="Arial"/>
        <family val="2"/>
      </rPr>
      <t>(1)</t>
    </r>
  </si>
  <si>
    <t>TOTAL RECURSOS FINANCIEROS (2)</t>
  </si>
  <si>
    <t>Convocatoria para proyectos de ciencia, tecnología e innovación en salud  - 2017</t>
  </si>
  <si>
    <t>Convocatoria Ecosistema Científico para la conformación de un banco de programas de I+D+i elegibles que contribuyan al mejoramiento de la calidad de las Instituciones de Educación Superior colombianas - 2017</t>
  </si>
  <si>
    <t>Invitación a presentar propuestas para la financiación de Proyectos de investigación relacionados con TICs en Educación Básica, Media y Superior</t>
  </si>
  <si>
    <t>Invitación a presentar propuestas para la financiación de programas y proyectos relacionados con gestión pública</t>
  </si>
  <si>
    <t>Convocatoria reconocimiento de grupos de investigación e investigadores 2017</t>
  </si>
  <si>
    <t>Servicio permanente de homologación de revistas especializadas de CTeI - Publindex</t>
  </si>
  <si>
    <t>Proyectos de investigación apoyados</t>
  </si>
  <si>
    <t xml:space="preserve">Porcentaje de solicitudes de reconocimiento tramitadas </t>
  </si>
  <si>
    <t>Artículos científicos publicados en revistas científicas especializadas por investigadores colombianos</t>
  </si>
  <si>
    <t xml:space="preserve">Porcentaje de solicitudes de homologación tramitadas </t>
  </si>
  <si>
    <t>Permanente</t>
  </si>
  <si>
    <t>Dirección de Fomento a la Investigación</t>
  </si>
  <si>
    <t>CONVOCATORIAS INVESTIGACIÓN</t>
  </si>
  <si>
    <t>Esta convocatoria no entrega recursos</t>
  </si>
  <si>
    <t>--</t>
  </si>
  <si>
    <t>Pendiente por abrir</t>
  </si>
  <si>
    <t>CONVOCATORIAS DE INNOVACIÓN</t>
  </si>
  <si>
    <t>Convocatoria para el registro de propuestas que accederán a los beneficios tributarios de Ingresos No Constitutivos de Renta, Exención del IVA y Renta Exenta por Nuevo Software (ventanilla abierta)</t>
  </si>
  <si>
    <t>Estrategia Nacional de Fomento a la Protección de Invenciones</t>
  </si>
  <si>
    <t>Convocatoria para acceder a beneficios tributarios 2017</t>
  </si>
  <si>
    <t>Convocatoria para promover la adopción de modelos de calidad en la Industria TI colombiana: ISO 29110</t>
  </si>
  <si>
    <t>Convocatoria para la solución de retos empresariales a partir de soluciones energéticas.</t>
  </si>
  <si>
    <t>Convocatoria para el registro de proyectos que aspiran a obtener beneficios tributarios por inversión en CTeI (ventanilla abierta)</t>
  </si>
  <si>
    <t>Convocatoria para la formación especializada  en Analítica de Datos</t>
  </si>
  <si>
    <t>Sistemas de Innovación</t>
  </si>
  <si>
    <t>Alianzas para la Innovación</t>
  </si>
  <si>
    <t>Convocatoria para la selección de beneficiarios de la Estrategia Nacional de Fomento a la Protección de Invenciones</t>
  </si>
  <si>
    <t>N.A.</t>
  </si>
  <si>
    <t>Registros de solicitudes de patente por residentes en oficina nacional y PCT</t>
  </si>
  <si>
    <t>Porcentaje de cupo asignado</t>
  </si>
  <si>
    <t>Empresas apoyadas en procesos de innovación por Colciencias</t>
  </si>
  <si>
    <t>Personas sensibilizadas a través de estrategias enfocadas en el uso, apropiación y utilidad de la CTeI</t>
  </si>
  <si>
    <t>30 de octubre de 2017</t>
  </si>
  <si>
    <t>Dirección de Desarrollo Tecnológico e Innovación</t>
  </si>
  <si>
    <t>Sujeto a disponibilidad de recursos remanentes tras la publicación de los resultados de la primera convocatoria de iNNpulsa Colombia, publicada el 02 de septiembre de 2.016.</t>
  </si>
  <si>
    <t>Cupo de deducción y descuento tributario equivalente a $600.000´000.000</t>
  </si>
  <si>
    <t>Por abrir</t>
  </si>
  <si>
    <t>Cupo aprobado por el CNBT anualmente</t>
  </si>
  <si>
    <t>MENTALIDAD Y CULTURA</t>
  </si>
  <si>
    <t>Convocatoria de reconocimiento de actores del SNCTI  (Nueva Política) Centros de Ciencia (según corresponda x dirección) (ventanilla abierta)</t>
  </si>
  <si>
    <t>Convocatoria Jóvenes Investigadores e Innovadores 2017</t>
  </si>
  <si>
    <t>Convocatoria Ideas para el cambio - Ciencia y TIC para la paz</t>
  </si>
  <si>
    <t>Niños y jóvenes apoyados en procesos de vocación científica y tecnológica</t>
  </si>
  <si>
    <t>Dirección de Mentalidad y Cultura para la CTeI</t>
  </si>
  <si>
    <t>INTERNACIONALIZACIÓN</t>
  </si>
  <si>
    <t>Movilidad Investigadores Europa</t>
  </si>
  <si>
    <t>Movilidades internacionales apoyadas</t>
  </si>
  <si>
    <t>Equipo de internacionalización</t>
  </si>
  <si>
    <t>Convocatoria para la formación de capital humano de alto nivel para el departamento de Caquetá.</t>
  </si>
  <si>
    <t>Convocatoria para la formación de capital humano de alto nivel para el departamento de Guaviare.</t>
  </si>
  <si>
    <t>Convocatoria para la formación de capital humano de alto nivel para el departamento de Norte de Santander.</t>
  </si>
  <si>
    <t>Convocatoria para la formación de capital humano de alto nivel para el departamento de Putumayo.</t>
  </si>
  <si>
    <t>Convocatoria para la formación de capital humano de alto nivel para el departamento de Tolima.</t>
  </si>
  <si>
    <t>Convocatoria para la Formación de Capital Humano de Alto Nivel para el Departamento de Santander.</t>
  </si>
  <si>
    <t>Convocatoria para la formación de capital humano de alto nivel para el departamento de Sucre 2016.</t>
  </si>
  <si>
    <t>Convocatoria para Indexación de Revistas Especializadas de Ciencia, Tecnología e Innovación - Publindex</t>
  </si>
  <si>
    <t>Convocatoria para la formación de capital humano de alto nivel para el departamento de Cesar - 2016.</t>
  </si>
  <si>
    <t>Convocatoria jóvenes Investigadores e Innovadores - Alianza SENA 2016 -2017</t>
  </si>
  <si>
    <t>Convocatoria para apoyar la movilidad internacional en la eventual conformación y fortalecimiento de consorcios en el marco del Octavo Programa Marco de la Unión Europea - HORIZONTE 2020</t>
  </si>
  <si>
    <t>Brigadas de patentes y fondos regionales de fomento a la protección de invenciones.</t>
  </si>
  <si>
    <t>Revistas colombianas indexadas</t>
  </si>
  <si>
    <t>CONVOCATORIAS ABIERTAS EN 2016 Y CON CIERRE EN 2017</t>
  </si>
  <si>
    <t>tercer trimestre 2015</t>
  </si>
  <si>
    <t>Abierta hasta agotar recursos</t>
  </si>
  <si>
    <t>31 de mayo 2017</t>
  </si>
  <si>
    <t xml:space="preserve">Esta convocatoria  fue retirada del plan de acuerdo con la solicitud hecha por la Dirección de Fomento a la Investigación para el comité del 25 de abril de 2017. </t>
  </si>
  <si>
    <t>Convocatoria Convenciones Industriales de Formación para la Investigación - CIFRE 2017</t>
  </si>
  <si>
    <t xml:space="preserve">(1) Las metas pueden variar dependiendo del desarrollo y ejecución de las convocatorias 
(2) Recursos financieros susceptibles de modificación
(3) Operada por Colfuturo
(4) Operada por Fulbright
</t>
  </si>
  <si>
    <t>Invitación directa para la financiación de proyectos de CTeI en seguridad y defensa</t>
  </si>
  <si>
    <t>Convocatoria para financiación de proyectos en temas estratégicos 2017 Países CYTED</t>
  </si>
  <si>
    <t>Convocatoria para la ejecución de proyectos I+D+i en recobro mejorado de hidrocarburos (EOR)</t>
  </si>
  <si>
    <t>Invitación a presentar propuestas para la financiación de proyectos de CTeI en complementariedad Fuentes no Convencionales de Energía</t>
  </si>
  <si>
    <t xml:space="preserve">Ventanilla Abierta para el reconocimiento de actores del SNCTI (Nueva Política) centros de investigación. </t>
  </si>
  <si>
    <t>Convocatoria Nacional para la conformación de un banco de proyectos elegibles de generación de nuevo conocimiento - 2017</t>
  </si>
  <si>
    <t>Invitación a presentar propuestas para la financiación de programas de investigación en ciencias médicas y de la salud</t>
  </si>
  <si>
    <t>12 de mayo de 2017</t>
  </si>
  <si>
    <t>Ventanilla Abierta para el reconocimiento de actores del SNCTI Centros de Innovación y Unidades I+D+i.</t>
  </si>
  <si>
    <t>Centros de Desarrollo Tecnológico reconocidos
Centros de Innovación reconocidos
Unidades I+D+i de Empresas reconocidas</t>
  </si>
  <si>
    <t>5
3
16</t>
  </si>
  <si>
    <t>10 de marzo de 2017</t>
  </si>
  <si>
    <t>Andino Amazónica, Pacífico, y Llanos Orientales: 3 de febrero 2017
Antioquia: 24 de febrero de 2017
Eje Cafetero: 6 de febrero de 2017
Caribe, Santanderes - Boyacá: 3 de marzo 2017
Tolima - Huila - Cundinamarca: 1 de febrero de 2017</t>
  </si>
  <si>
    <t>16 de junio 2017</t>
  </si>
  <si>
    <t>Convocatoria para apoyar el alistamiento y la presentación de solicitudes de patente por las vías nacional (oficina nacional) e internacional (PCT) relacionadas con las Tecnologías de la Información y las Comunicaciones – TIC</t>
  </si>
  <si>
    <t xml:space="preserve">Los resultados se publicaron en la página de Colfuturo el 14 de mayo de 2017, 137 becarios de Doctorado y 1155 becarios de maestría y especialización  de acuerdo con el formato del indicador programático. </t>
  </si>
  <si>
    <t>Invitación a presentar propuesta para el Programa de Estancias de Investigación en la Escuela Bloomberg de Salud Pública - Johns Hopkins University</t>
  </si>
  <si>
    <t>Dirección de Fomento a la Investigación / Oficina de Internacionalización</t>
  </si>
  <si>
    <t>Evaluación</t>
  </si>
  <si>
    <t>Contratación</t>
  </si>
  <si>
    <t>Convocatoria Programa de estancias postdoctorales para beneficarios de formación Colciencias en entidades del SNCTeI</t>
  </si>
  <si>
    <t>17 de mayo 2017</t>
  </si>
  <si>
    <t>25 de julio de 2017</t>
  </si>
  <si>
    <t>Se realizó solicitud de elaboración de contrato y emisión de CDR que lo soporta.
Una vez aprobado por el comité de subdirección, se solicitó la elaboración del contrato de apropiación social del conocimiento en gestión pública. Luego de trámites legales se suscribió y legalizó el contrato.</t>
  </si>
  <si>
    <t xml:space="preserve">Se completa la legalización del contrato y se da inicio al contrato. </t>
  </si>
  <si>
    <t>Banco definitivo</t>
  </si>
  <si>
    <t xml:space="preserve">Se  evidencia cumplimiento del 89%de la meta con 25 becas de maestría otorgadas a nivel nacional. Esta pendiente la confirmación. Se solicita reporte de financiables o cifras de las becas otorgadas. </t>
  </si>
  <si>
    <t xml:space="preserve">Se cumple el 100% de la meta, se otorgan 12 becas de maestría nacional y 3 becas de doctorado nacional y 3 becas para jóvenes investigadores. Se solicita reporte de financiables o cifras de las becas otorgadas. </t>
  </si>
  <si>
    <t>De acuerdo con el banco definitivo se otorgan 13 becas de maestría en el exterior, 15 becas de doctorado nacional y 5 becas de doctorado en el exterior y 58 jóvenes apoyados. Cumplimiento de la meta del 100%</t>
  </si>
  <si>
    <t xml:space="preserve">Se evidencia un cumplimiento del 96% de la meta. Se otorgan 53 becas de doctorado a nivel nacional. </t>
  </si>
  <si>
    <t xml:space="preserve">Se publicó el banco definitivo de elegibles con los siguientes resultados: 140 becas de Maestria Nacional, 19 becas de doctorado en el exterior 56 becas de doctorado nacional. </t>
  </si>
  <si>
    <t>Se tiene resultado de 72 becas de Maestría Nacional  y 4 becas de Doctorado en el Exterior. Se da cumplimiento al 100% de la meta</t>
  </si>
  <si>
    <t>Se realizo contrato con la Universidad del Valle para apoyar la movilidad de 3 investigadores en la eventual conformación de consorcio para participar en el programa Horizonte 2020</t>
  </si>
  <si>
    <t>Los resultados del Programa Crédito Beca 2017 fueron publicados en la página web de Colfuturo. Se seleccionaron 1.292 candidatos (doctorados 137; maestría 1.155)</t>
  </si>
  <si>
    <t>Se cuenta con el memorando de elaboración de contrato, la contratación fue aprobada en el Comité de Subdirección del 8 de junio de 2017.</t>
  </si>
  <si>
    <t>Se publicó el banco definitivo de  elegibles el 16 de junio de 2017</t>
  </si>
  <si>
    <t xml:space="preserve">La convocatoria cerró el 16 de mayo de 2017 de los cuales se tienen 3 movilidades. No se tiene evidencia de las movilidades reportadas y no es claro el reporte de gestión frente a los resultados de cierre de la convocatoria que fue el 16 de mayo. No se tiene reporte del indicador en el formato acordado con OAP. </t>
  </si>
  <si>
    <t>Convocatoria para conformar las ternas del Consejo Nacional de Bioética - CNB</t>
  </si>
  <si>
    <t>Ternas</t>
  </si>
  <si>
    <t>02 de mayo de 2017</t>
  </si>
  <si>
    <t>Banco Elegibles</t>
  </si>
  <si>
    <t>Se diligencia formato de planeación operativa, se cumple la meta de tres proyectos financiados a través de la convocatoria. El proyecto "Programa nacional de desarrollo para la optimización de procesos de recobro mejorado térmico con inyección de vapor mediante el uso de nanofluidos",código 110177357350, tuvo que ajustar el presupuesto para que los recursos disponibles en la convocatoria fueran suficientes para financiar los tres primeros proyectos del banco definitivo de elegibles, esto retrasó la publicación del banco definitivo de elegibles</t>
  </si>
  <si>
    <t xml:space="preserve">Se financian 3 propuestas que dan cumplimiento al 100% de la meta y la ejecución del 100% de los recursos </t>
  </si>
  <si>
    <t xml:space="preserve">Sin reporte en GINA. La actividad la DFI la tiene programada a partir del  01 de octubre </t>
  </si>
  <si>
    <t>03 de agosto de 2017</t>
  </si>
  <si>
    <t>Invitación para apoyar proyectos de innovación de las empresas beneficiarias del programa Alianzas para la Innovación</t>
  </si>
  <si>
    <t>Convocatoria para la especialización inteligente de la industria TI en Colombia a través del desarrollo de soluciones tecnológicas innovadoras para los sectores Turismo y Salud</t>
  </si>
  <si>
    <t xml:space="preserve">Se recomienda actualizar la gestión de las tareas de forma mensual con el proposito de tener actualización de esta gestión en el tablero de gestión de SINERGIA que se lleva a presidencia. </t>
  </si>
  <si>
    <t>Convocatoria para cofinanciar proyectos de investigación aplicada, desarrollo tecnológico e innovación con tic en sectores estratégicos (Agroindustria, Salud, Turismo, Energía &amp; Hidrocarburos, Gobierno, Justicia y Defensa) orientados al mejoramiento de la productividad y competitividad del sector TIC.</t>
  </si>
  <si>
    <t xml:space="preserve">La convocatoria abre el 13 de octubre. Se solicita vía correo electrónico el nuevo plan operativo de la convocatoria. </t>
  </si>
  <si>
    <t>15 de agosto de 2017</t>
  </si>
  <si>
    <t xml:space="preserve">No se tiene reporte de avance en GINA. </t>
  </si>
  <si>
    <t xml:space="preserve">Se reporta en conjunto una cantidad de becarios que esta por encima de lo planeados sin embargo la meta de becarios de doctorado esta por debajo de lo esperado, se recomienda justificar si el número de becarios de maestría compensa los que no se otorgaron en doctorado dado el numero limitado de los que cumplieron requisitos. </t>
  </si>
  <si>
    <t xml:space="preserve">Publicación de banco de elegibles definitivo primer corte, y preliminar del segundo corte que cerraron en 2017. </t>
  </si>
  <si>
    <t xml:space="preserve">Considerando los resultados de los dos cortes no se alcanza la meta establlecida para la vigencia. Se sugiere tener un plan de acción que tenga más impacto frente al tercer corte de la convocatoria que presentará resultados en noviembre. </t>
  </si>
  <si>
    <t xml:space="preserve">De acuerdo con lo informado en anteriores reportes a continuación se relacionan los resultados de las convocatorias abiertas por los operadores para el proceso de identificación y posterior apoyo en el mismo:
BOGOTÁ:
Brigada de Patentes y Fondo de Patentes:
Convocatoria 2017 - Octubre 30 de 2016 a abril 30 de 2017. 
N. Postulantes: 337
N. Evaluados: 300
N. Rechazados temporalmente: 36
N. Aprobadas temporalmente: 188
BARRANQUILLA:
Brigada de Patentes y Fondo de Patentes:
Convocatoria 2017 - Febrero 10 de 2017 a marzo 26 de 2017. 
N. Postulantes: 20
N. Evaluados: 20
N. Rechazados: 16
N. Aprobadas: 4
BUCARAMANGA:
Brigada de Patentes:
Convocatoria 2017 - Enero 18 de 2017 a febrero 10 de 2017. 
N. Postulantes: 19.
N. Evaluados: 19
N. Rechazados: 8
N. Aceptados: 11
Fondo de Patentes: 
Convocatoria 2017 - Marzo 13 de 2017 a abril 10 de 2017. 
N. Postulantes: 28.
N. Evaluados: 22.
N. Rechazados: 6.
N. Aceptados temporalmente: 22.
CALI:
Brigada de Patentes y Fondo de Patentes:
Convocatoria 2017
N. Postulantes: 369
N. Evaluados temporalmente: 50
N. Aprobadas temporalmente: 20
MEDELLÍN:
Fondo de Patentes: 
Convocatoria 2017 - Diciembre 18 de 2016 a Febrero 10 de 2017. 
N. Postulantes: 102 - Diciembre 18 de 2016 a Febrero 10 de 2017.
N. Evaluados: 102 - Febrero 10 a Marzo 21 de 2017.
N. Rechazados: 51
N. Aceptados: 51
Brigada de Patentes
Convocatoria 2017 -   Abril 3 al 19 de 2017
N. Postulados: 159
N. Evaluados: NA
N. Rechazados: 78
N. Aceptados: 81
Esta es la ejecución de los operadores en lo que respecta a las convocatorias abiertas para la postulación de los interesados en participar de las estrategias de Propiedad Intelectual.
En lo relacionado con las solicitudes de patente ante la SIC de acuerdo con el reporte formal de esta Entidad se tiene que entre abril y mayo se han radicado 75 solicitudes, lo que equivale a 33 en abril y 42 en mayo. El reporte para cerrar el trimestre, es decir, incluyendo el mes de junio se realizará aproximadamente la tercera semana de julio, fecha en la que la SIC emite su boletín formal. 
Solicitudes de patente a 30 de junio de 2.017: 236.
Solicitudes provenientes de Colciencias: 34 (19 de Antioquia, 10 de la Estrategia Nacional y 5 de Átlantico).
Andrea • Ahora
</t>
  </si>
  <si>
    <t xml:space="preserve">Registro de resultados: 
Brigada de Patentes y Fondo de Patentes::
Convocatoria 2017
N. Postulantes: 1034
N. Evaluados: 463
N. Rechazados: 245
N. Aceptados: 377
Solicitudes de patente a 30 de junio de 2.017: Solicitudes provenientes de Colciencias: 34 (19 de Antioquia, 10 de la Estrategia Nacional y 5 de Átlantico).
</t>
  </si>
  <si>
    <t>Convocatoria regional para el fortalecimiento de capacidades IDI y su contribución al cierre de brechas tecnológicas en el Departamento de Antioquia, Occidente</t>
  </si>
  <si>
    <t>No ha abierto</t>
  </si>
  <si>
    <t>Número de actores reconocidos</t>
  </si>
  <si>
    <t>COLOMBIA BIO</t>
  </si>
  <si>
    <t>Colombia BIO</t>
  </si>
  <si>
    <t>Convocatoria para proyectos de I+D para el desarrollo tecnológico de base biológica que contribuyan a los retos del departamento de Boyacá</t>
  </si>
  <si>
    <t>Convocatoria de innovación entre universidades y empresas para la promoción y validación productos derivados del aprovechamiento sostenible de la biodiversidad en el departamento de Boyacá</t>
  </si>
  <si>
    <t>Sin reporte en GINA.</t>
  </si>
  <si>
    <t>Selección de propuestas según puntaje de panel y priorización de Comité Conjunto de Administración del Convenio 015-2014
Envío de aceptación de la propuesta, vía correo electrónico,  a todos los investigadores beneficiados</t>
  </si>
  <si>
    <t xml:space="preserve">Se da pleno cumplimiento a la meta y a la ejecución de los recursos. </t>
  </si>
  <si>
    <t>Dando cumplimiento a lo establecido en los términos de referencia, el 1 de septiembre se publicaron los resultados de la convocatoria COLCIENCIAS-Fulbright. Como resultado, 40 candidatos resultaron seleccionados e iniciarán su proceso de ubicación y preparación para admisión en universidades de Estados Unidos.</t>
  </si>
  <si>
    <t xml:space="preserve">Se da cumplimiento a una mayor número de propuestas con una menor cantidad de presupuesto, al respecto de la meta se da cumplimiento. Al respecto de la ejecución de recursos queda un saldo pendiente detallar como se hará la ejecución de estos recursos se solicita al área detallar este aspecto en la ejecución de recursos. . </t>
  </si>
  <si>
    <t>Desierta</t>
  </si>
  <si>
    <t xml:space="preserve">Solamente se ha recibido una solicitud de centros de investigación. Se sugiere hacer acompañamiento al proponente para apoyar su proceso de acreditación como centro para que cumpla con todos los requisitos. </t>
  </si>
  <si>
    <t xml:space="preserve">El banco preliminar de elegibles muestra 152 propuestas elegibles. Se recomienda al área técnica al respecto del uso del modelo del banco no incorporar columnas como los puntajes de la evaluación por pares, es de recordar que estos bancos se publican de cara a la ciudadanía y a los actores del sistema, se recomienda mantenerlos como información interna del área. Por otro lado se recomienda dar un posicionamiento en el banco. </t>
  </si>
  <si>
    <t xml:space="preserve">No se tiene análisis de los resultados,  no se encuentra cerrada la tarea del plan operativo, ni tampoco hay repporte de avance, ni siquiera se comenta sobre la publicación del banco preliminar de elegibles.  Sin embargo con la publicación se logra evidenciar un numero de de 8 programas preliminarmente elgibles pero no se detalla el número de proyectos de investigación apoyados. </t>
  </si>
  <si>
    <t>Se adjunta formato de indicador programático que relaciona las tres propuestas aprobadas y en proceso de contratación.</t>
  </si>
  <si>
    <t>Se da cumplimiento a la meta de proyecto y se aporta con un proyecto más, se tiene un cumplimiento de 100% en recursos y en la meta.</t>
  </si>
  <si>
    <t>Banco preliminar de candidatos que cumplen requisitos y rta a DP</t>
  </si>
  <si>
    <t xml:space="preserve">Banco Preliminar </t>
  </si>
  <si>
    <t xml:space="preserve">Se adjunta la versión de 26 de septiembre de 2017 del informe que describe el proceso de obtención de los resultados preliminares de la Convocatoria 781 de 2017. </t>
  </si>
  <si>
    <t>Se debe tener en cuenta que el indicador que mide la gestión de esta convocatoria no corresponde al de artículos, ya que para medir la producción de artículos científicos se creo una nueva inicativa dado el cambio de la fuente de información. Desde la OAP se solicitó desde el 14 de junio el cambio del indicador que diera cuenta de esta convocatoria pero no se ha tenido respuesta. El asunto del correo es Inquietud sobre la convocatoria 'Convocatoria reconocimiento de grupos de investigación e investigadores 2017"</t>
  </si>
  <si>
    <t>No se tiene reporte de avance en GINA con corte al 30 de septiembre.</t>
  </si>
  <si>
    <t xml:space="preserve">Esta convocatoria tendrá contiunidad hasta el 2018. </t>
  </si>
  <si>
    <t xml:space="preserve">Se publica la lista del banco definitivo de elegibles con 14 propuestas dando cumplimiento al 100% de la meta establecida. </t>
  </si>
  <si>
    <t xml:space="preserve">
El banco preliminar fue publicado el pasado 15 de septiembre de 2017, y estuvo compuesto por 9 propuestas que superaron los 70 puntos. 
El banco definitivo estuvo compuesto por 9 propuestas que superaron los 70 puntos, este fue publicado el pasado 29 de septiembre de 2017</t>
  </si>
  <si>
    <t xml:space="preserve">Se recibieron 22 propuestas durante el periodo que permanecio abierta la convocatoria (16 de junio de 2017 a 16 de agosto de 2017). El panel de evaluación se llevo a cabo el 05 de septiembre de 2017, de las 22 propuestas recibidas, solo 17 cumplieron requisitos minimos, las cuales se evaluaron con evaluadores avalados por Colciencias. El banco definitivo estuvo compuesto por 10 proyectos que superaron los 70 puntos, este mismo fue publicado el pasado 29 de septiembre de 2017. </t>
  </si>
  <si>
    <t>Banco Preliminar de Elegibles</t>
  </si>
  <si>
    <t>Resultados Definitivos</t>
  </si>
  <si>
    <t xml:space="preserve">Se hace la publicación de resultados definitivos en la página el 15 de septiembre </t>
  </si>
  <si>
    <t xml:space="preserve">Se tiene como resultado 244 revistas indexadas. </t>
  </si>
  <si>
    <t>A la fecha del cuarto corte de la convocatoria se tienen los siguientes resultados: 
Maestría Nacional 10 Becarios
Doctorado Nacional: 3 Becarios
Jóvenes Investigadores: 4 Becarios</t>
  </si>
  <si>
    <t xml:space="preserve">Se evidencia la lista de becarios 2018 Fulbright con 40 elegidos para cursar un programa de doctorado.  Se recomienda actualizar las tareas del plan operativo. </t>
  </si>
  <si>
    <t>ESTADO DE LA CONVOCATORIA AL  31 DE OCTUBRE DE 2017</t>
  </si>
  <si>
    <t>Convocatoria No. 779-2017 para la Formación de Capital Humano de Alto Nivel para el Departamento de Boyacá.
Actividades desarrolladas durante el mes de Octubre:
Finalización del proceso de revisión de requisitos a cargo de la Oficina de Registro.
Proceso de evaluación de las propuestas que cumplieron requisitos (31 para la Modalidad de Doctorado y 30 para Maestría Nacional) del 3 al  11 de octubre.
Consolidación de las evaluaciones de las propuestas de investigación que cumplieron requisitos.
Elaboración de la presentación ante el Comité de la DFI para la aprobación de los Bancos de Elegibles Preliminar de la Convocatoria.
Elaboración de los Bancos Preliminares para publicación el día 10 de noviembre.</t>
  </si>
  <si>
    <t>Esta convocatoria tiene programada la entrega de resultados definitivos para el útlimo trimestre, el 12 de diciembre y resultados preliminares el 12 de noviembre. De acuerdo con la evidencia preliminar de inscritos no hay alerta al respecto de riesgo de incumplimiento de la meta.</t>
  </si>
  <si>
    <t xml:space="preserve">La invitación quedó desierta ya que los cuatro candidatos seleccionados por JHU no cumplieron con el requisito de tener reconocimiento vigente como Investigador, el cual otorga Colciencias. 
Por lo anterior, es importante aclarar lo siguiente: 
1. Colciencias y la Universidad Johns Hopkins suscribieron un  convenio orientado al desarrollo de investigaciones conjuntas en temas de salud pública. A través de esta iniciativa se busca el desarrollo de cuatro estancias de investigación de dos años en la Escuela de Bloomberg de Salud Pública, para profesionales colombianos vinculados al Sistema Nacional de Ciencia, Tecnología e Innovación (SNCTI) en el sector salud. Este convenio, dentro de las obligaciones de Colciencias estaba la de realizar la Invitación que quedó desierta, sin embargo Colciencias dio cumplimiento a esta obligación. 
2. En razón a que la Invitación quedó desierta y con el ánimo de llevar a cabo el desarrollo de las investigaciones indicadas en el convenio, el área técnica propuso hacer una contratación directa, por lo que se han considerado aquellos perfiles de actores del sistema que por su formación académica y experiencia laboral cumplen con las condiciones para acceder a este beneficio.
3. En cumplimiento de lo indicado en el Convenio anteriormente mencionado Colciencias envió la lista de estos perfiles a la Universidad Johns Hopkins, institución encargada de evaluar y seleccionar a los candidatos.
4. Producto de esta evaluación la Universidad ha considerado 4 candidatos  que por sus perfiles académico y profesional pueden ser beneficiarios de esta iniciativa. Por lo anterior, el área técnica de COLCIENCIAS amparada en el decreto 591 de 1.991 sobre contratación pública y en uso de las facultades que le otorga esta ley, propuso realizar la contratación bajo la modalidad de recuperación contingente.
5. Para llevar a cabo la contratación directa el área técnica presentó la solicitud de contratación directa de los 4 candidatos al Comité Técnico de la DFI; dicho tema fue recomendado por el Comité. El día 31 de octubre de 2017, el tema será presentado ante el comité de subdirección para aprobación de la contratación. 
</t>
  </si>
  <si>
    <t>De acuerdo con el reporte actualizado se podrá dar cumplimiento a la meta, aunque fuera del proceso de la invitación pero se tendrá un proceso de contratación directa para otorgar los cupos del convenio con el Instituto Johns Hopkins.</t>
  </si>
  <si>
    <t>Durante el mes de octubre de 2017 se hizo la publicación del banco preliminar de elegibles, compuesto por 155 candidatos. En el primer grupo se tienen 146 candidatos, de los cuales 6 pertenecen a grupos priorizados. En el segundo grupo se tienen 7 candidatos de los cuales hay uno perteneciente a población priorizada. Finalmente, el grupo 3 está compuesto por dos candidatos.
Así mismo, entre el 11 y el 13 de octubre tuvo lugar el periodo de aclaraciones frente a esta publicación, en el cual se recibieron 28 solicitudes, las cuales fueron respondidas el pasado 25 de octubre.</t>
  </si>
  <si>
    <t>De acuerdo con el valor reportado de propuestas recibidas podría darse cumplimiento al número de propuestas a financiar de becas. Se continua el proceso y se dará publicación del banco defintivo el 29 de noviembre.</t>
  </si>
  <si>
    <t>en atención a la revisión realizada por el grupo de Registro, la convocatoria 785 Doctorados Nacionales 2017 contó con 984 aspiraciones, de las cuales 435 cumplieron con los requisitos mínimos establecidos. El Banco preliminar fue publicado con 433 aspirantes dado que 2 no cumplieron requisitos (por extranjería y duplicidad).
Entre el 11 y 13 de octubre se recibieron 30 solicitudes de aclaración de las cuales 3 fueron procedentes y modifican la publicación definitiva. El 20 de octubre se respondieron todas las solicitudes de aclaración recibidas.</t>
  </si>
  <si>
    <t xml:space="preserve">Se reciben un número suficiente de propuestas para dar cumplimiento a la meta de este mecanismo. 
Se solicita al área técnica ajustar la descricpión en la página web para la convocatoria ya que el texto queda cortado. </t>
  </si>
  <si>
    <t>Sin novedad ni actualización de las tareas en GINA.</t>
  </si>
  <si>
    <t xml:space="preserve">No se tiene reporte de avance y no se conoce el estado de cumplimiento de la tarea. No hay avances de tareas ni en el plan de acción ni en las tareas del plan operativo de convocatorias. </t>
  </si>
  <si>
    <t xml:space="preserve">No se tiene reporte de avance en el mes de octubre en GINA. </t>
  </si>
  <si>
    <t>De la modalidad No.1 se culminó la contratación de 18 proyectos por valor de $5.655 millones
Se elaboró la planeación de la contratación de la convocatoria 777-2017, dando prioridad a las propuestas del banco definitivo de elegibles presentadas por entidades regionales. Es así como se han trámitado 32 solicitudes de elaboración de contrato por aproximadamente $11.040 millones.</t>
  </si>
  <si>
    <t>El número de propuestas recibidas fue muy baja, respecto del número potencial de grupos habilitados para participar en la convocatoria.  Se recibieron 140 propuestas, de las cuales cumplieron requisitos el 54%, la mayoría por cuenta de la participación en convocatorias 2015 y 2016, con lo establecieron los TdR.  El porcentaje de eligibilidad en esta convocatoria fue del 49.3%, a pesar de ser alto, no compensó el bajo porcentaje de particiáción de los grupos habilitados para participar. Se adelantará la contratación de los primero 8 proyectos, cuyos ejecutores son entidades públicas del orden departamental, por cuenta d ela netrda en vigencia de la ley de garantías.</t>
  </si>
  <si>
    <t xml:space="preserve">No se da cumplimiento a la meta de 120 proyectos de investigación apoyados, solamente se tiene 37 propuestas seleccionadas resultado del proceso de evaluación como propuestas del banco definitivo elegibles, se solicita al área técnica aclarar,  ¿cómo se dará manejo al resto de los recursos  que no se van a ejecutar y como se espera compensar la meta planeada?.
Se solicita al área técnica colocar en sitio de la convocatoria subir el archivo de consulta del banco preliminar para consulta de parte de los interesados, ya que con el volumen de propuestas presentadas no se permite hacer la consulta facilmente. 
Los porcentajes de los comentarios no coinciden con los resultados de la convocatoria.   </t>
  </si>
  <si>
    <t>Banco de Financiables</t>
  </si>
  <si>
    <t>Conforme a lo planeado en el marco de la convocatoria 778-2017 “Ecosistema Científico” reportamos para el mes de octubre lo siguiente: 
Posterior a la publicación del banco preliminar, y conforme al cronograma de los términos de referencia, relacionamos las actividades para la operación de ambas convocatorias:
Entre el 3 y el 10 Octubre: Se reciben 18 aclaraciones sobre los resultados preliminares publicados, se da respuesta a las solicitudes conforme a los tiempos del cronograma. 
17 Octubre, se responden las 18 solicitudes de aclaración. 
24 de octubre, se cita comité técnico Colombia Científica, en el cual se presenta el banco definitivo de elegibles para recomendación y se muestran los cambios y ajustes a los términos de referencia para la apertura de la segunda.
25 se aprueba por comité de subdirección  la apertura de la segunda convocatoria
26 se envía memorando de solicitud de apertura
27 de octubre:
Se publica banco definitivo de elegibles
Se publica banco definitivo de financiables</t>
  </si>
  <si>
    <t xml:space="preserve">La publicación del banco definitivo de elegibles seleccionadas fue publicado el 06 de octubre de 2017 del cual se logra evidenciar 11 propuestas de ternas en el banco preliminar de elegibles. </t>
  </si>
  <si>
    <t xml:space="preserve">Durante el mes de Octubre se realizaron las siguientes actividades: 
1. Del 3 al 5 de octubre, fue el periodo de ajuste de requisitos de la Fase 2. 
2. Se publicó una nota en los documentos del proceso de la convocatoria, solicitando a todas las instituciones que participaron en la convocatoria, ingresar a la Plataforma InstituLAC, con el objetivo de hacer ajustes a las propuestas. 
​3.  Se revisó la base de datos entregada por la oficina de registro quien reportó 169 proyectos que cumplieron requisitos, por lo tanto para el proceso de evaluación se realizaron las siguientes actividades:
Se organizaron las propuestas de acuerdo con las áreas del conocimiento.
Consecución de evaluadores de acuerdo con las áreas del conocimiento.
Solicitud de evaluadores a los Gestores de los Programas Nacionales.
Organización de las propuestas por Áreas del conocimiento en carpetas digitales junto con los formatos de evaluación. Cada formato se organizó con el nombre del evaluador.
Se enviaron correos a los Evaluadores con los formatos de evaluación y las propuestas a evaluar.
Seguimiento a las propuestas evaluadas. Revisión de los formatos de evaluación verificando que contaran con los puntajes y las observaciones correspondientes.
Solicitud a los evaluadores de formatos de conflicto de interés.
Consolidar las evaluaciones de los 169 proyectos.
Revisar los presupuestos de las 169 propuestas de acuerdo con la información enviada por cada institución. Para esta actividad se solicitaron aclaraciones a las 169 instituciones sobre las contrapartidas en efectivo, dichas aclaraciones fueron recibidas por correo, las cuales fueron consolidadas en una sola base de datos.
Verificar la producción científica de los 169 doctores que se presentaron a la convocatoria, con la base de datos suministrada por la Dirección de Fomento a la Investigación.
Organizar la matriz de evaluación, verificar que todas las propuestas hayan sido evaluadas y que cada una contara con la información relacionada con los criterios de evaluación. </t>
  </si>
  <si>
    <t xml:space="preserve">Se realiza una adenda aprobada por el comité de subdirección el 24 de agosto para modificar los numerales 8, 9 10, 13 y 17 de los TdR de la convocatoria lo que resulta en un adelanto del calendario desde la actividad del periodo de ajustes de requisitos en la fase 2 hasta la publicación del banco definitivo de elegibles para el 23 de noviembre. El cierre de la convocatoria en la fase 2 fue el 26 de septiembre. Durante el mes de octubre (3 a 5 de octubre) se dió el periodo de ajustes de requisitos de la fase 2. Se tiene con el nuevo calendario la publicación para el 10 de noviembre del banco preliminar de elegibles y del 23 de noviembre la publicación del banco definitivo. Desde el banco preliminar se sabe que hay incumplimiento en la meta sin embargo se debe tener en cuenta que no se tenía linea base para la meta y es la primera vez que se abre esta línea de conovcatorias enfocadas a estancias posdoctorales. </t>
  </si>
  <si>
    <t>Se realizaron los paneles de evaluación a las tres propuestas presentadas, quedando elegible una propuesta, con la cual se iniciará en el mes de noviembre la contratación, por valor de $600 millones de pesos</t>
  </si>
  <si>
    <t xml:space="preserve">No se tiene claridad sobre el número de proyectos de investigación a apoyar. </t>
  </si>
  <si>
    <t>Notificación de elegibles.</t>
  </si>
  <si>
    <t>En el mes de octubre de 2017, se adelantaron las siguientes acciones:
1. Se hizo elaboración y remisión de alcance a la elaboración del Covenio por solicitud de la Gobernación de Antioquia
2. Elaboración y envío a la Gobernación de Antioquia, del primer borrador de los términos de referencia</t>
  </si>
  <si>
    <t xml:space="preserve">Se solicitó plan operativo al área vía correo electrónico, no se tienen términos de referencia revisados por la OAP. Aún no se tiene convenio para adelantar el proceso de la convocatoria. Se sugiere tener un plan para llevar a la gobernación a tomar una decisión sobre la fecha de apertura de la convocatoria. </t>
  </si>
  <si>
    <t>27 de octubre de 2017</t>
  </si>
  <si>
    <t xml:space="preserve">Conforme a lo planeado en el marco de la convocatoria 792-2017 “Ecosistema Científico” reportamos para el mes de octubre lo siguiente: 
El 9 de octubre se lleva a cabo TDS de revisión de los términos de referencia tomando como base los términos publicados en la primera convocatoria 778.
El 12 de octubre se cita a  mesa de trabajo con las áreas (OAP, SEGEL, DAF).
El 18 de octubre Se lleva a cabo mesa de trabajo con las áreas (OAP, SEGEL, DAF) donde se pone en contexto sobre el avance de los ajustes a los términos de referencia, se muestran los cambios. 
El 19 de octubre, posterior a las mesas de trabajo, se solicitan conceptos a las áreas que participan en el proceso mediante memorando. 
El 25 de octubre mediante memorando 20173000107523 se solicita la apertura de la 2da convocatoria numerada 792-2017. 
El 27 de octubre mediante resolución 1107 de 2017 se apertura la segunda Convocatoria Ecosistema Científico para la financiación de programas de I+D+i que contribuyan al mejoramiento de la calidad de las Instituciones de Educación Superior colombianas - 2017 N° 792-017. </t>
  </si>
  <si>
    <t xml:space="preserve">Se realizó la mesa de trabajo con la DFI sobre los términos, se dio apertura a la convocatoria se debe tener en cuenta que los resultados de esta convocatoria se darán en el mes de mayo de 2018. </t>
  </si>
  <si>
    <t>No se tiene avance al respecto de la convocatoria durante el mes de octubre que es para cuando estaba planeada la apertura de la convocatoria.</t>
  </si>
  <si>
    <t xml:space="preserve">
Hasta la fecha, se ha aprobado un total de 1 solicitud de Exención de IVA por un valor de US$ 47.303  de la Universidad del Cauca para el desarrollo de un proyecto de Desarrollo Tecnológico y se han tramitado 10 solicitudes de Ingresos No Constitutivos de Renta y/o Ganancia Ocasional, de las cuales 9 solicitudes fueron aprobadas por un valor de $ 3.158.780.305, correspondiente a los honorarios de 79 personas dedicadas a labores directas de CTeI. La solicitud negada corresponde a un proyecto que no cumplió con los requisitos para ser considerado como de CTeI.</t>
  </si>
  <si>
    <t xml:space="preserve">Se solciita hacer el reporte de forma periodica de la ejecución en gestión para este mecanismo de beneficios tributarios. Solo se tienen reportes de avance en el plan de acción pero en el plan operativo pero no se tienen reportes desde el mes de Junio. </t>
  </si>
  <si>
    <t>Se envió a la Corporación Ruta N, el convenio a suscribir con el objeto de aunar esfuerzos para facilitar al sector empresarial un entorno favorable que fomente la inversión en ACTi y contribuya al cumplimiento de las metas establecidas en el Plan Nacional de Desarrollo 2014-2018, relacionadas con empresas apoyadas en procesos de Innovación, en el cual Ruta N aportará las 104 empresas del programa de gestores de Innovación que se ejecuta en Antioquia a la meta del programa de Sistemas de Innovación que se está ejecutando a nivel nacional en las ciudades Pacto a través de las Cámaras de Comercio, y así Colciencias abre la posibilidad para que las 104 empresas accedan a 5 puntos adicionales de la convocatoria de beneficios tributarios que tienen las empresas del programa de Sistemas de Innovación.
Se cerró la convocatoria para la selección de empresas del programa de Sistemas de Innovación en la ciudad de Cartagena el 27 de Octubre, recibiendo en total 23 propuestas las cuales se encontraban en proceso de revisión de requisitos mínimos a 31 de octubre. Adicionalmente, se sigue implementando esta estrategia en la ciudad de Bogotá y en Villavicencio se terminaron de seleccionar las 20 empresas beneficiarias del programa.
En las regiones de eje cafetero, Cali, Cúcuta, Bucaramanga y Barranquilla se adelantaron los otrosís y nuevos convenios que se realizarán para continuar la implementación de esta estrategia.</t>
  </si>
  <si>
    <t xml:space="preserve">No es coherente el reporte de empresas vs la ejecución presupuestal ya que para las 123 empresas se da por ejecutado el 39% de la meta, que es casi el 100% de los recursos y quedan faltando aún 193 empresas por apoyar pero practicamente no se tienen recursos para lograr el resto de la meta desde este mecanismo. </t>
  </si>
  <si>
    <t>Con relación al Reconocimiento de las Unidades de I+D+i:
Aprobadas: quince (15) Unidades de I+D+i  (ver listado anexo)
Negadas: dos (2) solicitudes (ver listado anexo)
Total tramitadas en el mes:  dos(17) solicitudes
En trámite de evaluación: una (1) solicitud.
 Con relación al Reconocimiento de los Centros:
​​ Solicitudes en trámite cuatro (4)</t>
  </si>
  <si>
    <t>Centros de Desarrollo Tecnológico reconocidos
Centros de Innovación reconocidos
15
Unidades I+D+i de Empresas reconocidas</t>
  </si>
  <si>
    <t>0%
Centros de Desarrollo Tecnológico reconocidos
0%
Centros de Innovación reconocidos
93,75%
Unidades I+D+i de Empresas reconocidas</t>
  </si>
  <si>
    <t xml:space="preserve">Durante la ejecución del Programa Alianzas en el tercer trimestre del año, a través del proceso de formación, se han apoyado 300 empresas, las cuales están distribuidas en las siguientes Alianzas:
Andino Amazónica: 61
Antioquia: 81
Caribe: 65
Eje Cafetero: 92.
Se adjunta el formato correspondiente.
De igual manera, se encuentra en ejecución el componente de implementación de proyectos en todas las regiones, por lo cual se cumplirá con la meta de proyectos implementados en el cuarto trimestre de 2017.
</t>
  </si>
  <si>
    <t xml:space="preserve">No se tienen reportes de gestión de los cierres en las regiones y tampoco de analisis de la gestión. No se tiene reporte de cierre de la (s) convocatoria (s) en las regiones, esto se debe reportar a pesar de que son manejadas por operadores. 
No se tiene reporte de avance para el mes de octubre. </t>
  </si>
  <si>
    <t xml:space="preserve">Como resultado de la gestión realizada por parte de iNNpulsa Colombia como ejecutor del Convenio Nº211-2016, se ha realizado la radicación de diecinueve solicitudes de patente, lo que representa un avance del 29 % de la meta para esta estrategia. La entidad ejecutora cuenta con el tiempo necesario para continuar avanzando en la radicación de las solicitudes, que a la fecha se tienen en proceso de redacción a cargo de las firmas y que serán radicadas antes de finalizar el año, para completar la meta de 65 solicitudes de patente.
Por otra parte, el Convenio a suscribir entre Colciencias, iNNpulsa Colombia y la SIC no fue posible legalizarlo por complicaciones internas en iNNpulsa Colombia lo que impidió que la convocatoria se pusiera a disposición del público con el apoyo de estas dos entidades, sin embargo, Colciencias logró conseguir los recursos suficientes para cumplir con el plan de convocatorias publicado para 2017 y se espera adelantar la suscripción de un Convenio con la SIC quien continua interesado en participar de nuestra estrategia para apoyar la meta de 2018. </t>
  </si>
  <si>
    <t xml:space="preserve">Se recomienda hacer seguimiento de avance a las tareas del plan operativo considerando  que no hay avance en el reporte de gestión al mes de octubre. Se tienen resultados rezagados frente a la meta establecida. </t>
  </si>
  <si>
    <t>Se encuentra en proceso de evaluación 8 solicitudes de Beneficios Tributarios por inversión que ingresaron al primer corte de la ventanilla abierta de la convocatoria 786 para asignación de cupo 2018.</t>
  </si>
  <si>
    <t>El 28 de Septiembre de 2017 se realizó la sesión del CNBT donde se aprobó la nueva versión del documento de tipologias que será publicada para comentarios en el mes de Noviembre, la versión 5 del Documento de Tipologia de proyectos, el procedimiento para el reconocimiento de Empresas Altamente Innovadoras y para la presentación de proyectos por parte de este actor reconocido.
Del cierre de la convocatoria 769, se encuentra en evaluación 154 proyectos por un valor para la vigencia 2017 de 420.065 millones de pesos,que serán llevados a decisión en la sesión del Consejo Nacional de Beneficios Tributarios en CTeI el día 4 de Diciembre de 2017, donde se conocerá el cupo asignado para la vigencia 2017.</t>
  </si>
  <si>
    <t>No se logra dar cumplimiento a la meta planteada con corte al 3 trimeste ya que se evidencia que apenas se logra el 9.28% de asignación del cupo y apenas 24 empresas apoyadas en procesos de innovación. El reporte en el plan operativo de la convocatoria no es coherente con el reporte del plan de acción. Los reportes de gestión no se hacen con oportunidad para poder contar la gestión frente a la institución y frente al seguiminto de SINERGIA.</t>
  </si>
  <si>
    <t xml:space="preserve">La convocatoria 774 de 2017 tuvo como fecha de apertura el 13 de marzo de 2017 hasta el 12 de mayo de 2017 hasta el las 5:00 p.m. hora Colombiana.
Que a la fecha de cierre de la convocatoria fueron inscritos 105 propuestas, a través del Sistema Integrado de Gestión de Proyectos – SIGP de Colciencias a mediante el formulario electrónico disponible en el portal de Colciencias (www.colciencias.gov.co).
Que de las 105 propuestas recibidas, 95 propuestas corresponde a empresas TI que aplicaron a la convocatoria bajo el rol de empresas beneficiarias, así mismo las 10 propuestas restantes corresponden a empresas que aplicaron bajo el rol de ejecutores u operadores.
Que 9 propuestas bajo el rol de empresas ejecutoras u operadores cumplieron con lo establecido en el numeral 4 de los términos de referencia, las cuales fueron objeto de evaluación de acuerdo con lo establecido en el numeral 10 mediante un panel de expertos el día 13 de junio de 2017.
Que 77 propuestas de las empresas bajo el rol de beneficiarias, cumplieron con lo establecido en el numeral 4 de los términos de referencia, las cuales fueron objeto de evaluación de acuerdo con lo establecido en el numeral el día 12 de junio de 2017.
Que el día 20 de junio de 2017 realizó la publicación del banco preliminar de elegibles en la página de COLCIENCIAS.
Que el día 5 de julio de 2017 se publicó el banco definitivo de propuestas elegibles de la convocatoria 774-2017 a través de la página de COLCIENCIAS junto con la resolución N° 0627 de 2017.
Que como resultado de lo anterior son apoyadas 59 empresas TI bajo el rol de beneficiarias a través de 5 empresas en calidad de ejecutores u operadores.  </t>
  </si>
  <si>
    <t xml:space="preserve">De acuerdo con el plan operativo de la convocatoria se tiene que la misma se operará solamente con 5 empresas que desarrollaran el proceso de capacitación . Se logra hacer apoyo a empresas en procesos de innovación a 59 empresas dando cumplimiento solamente al 53,64% de la meta. Se sugiere plantear un plan para compensar el aporte faltante a  la meta de empresas que no se logrará en esta convocatoria. </t>
  </si>
  <si>
    <t>La Convocatoria de Retos Energéticos, operada por Ruta N (que fue realizada como una de las actividades del Convenio Especial de Cooperación 404-2016), tenía como objetivo la generación de alianzas entre actores del SNCTeI que realizan actividades de investigación y desarrollo en temas asociados a la eficiencia energética, el uso de energías alternativas y renovables, el uso de mecanismos de redes inteligentes, entre otros, con actores del sector productivo colombiano, mejorando su productividad y competitividad  mediante la solución de retos en dichas temáticas.</t>
  </si>
  <si>
    <t>No se logra dar cumplimiento a la meta planteada ya que se evidencia apoyo en 5 de las 9 empresas apoyadas.</t>
  </si>
  <si>
    <t>La convocatoria 787 de 2017 tuvo como fecha de apertura el 16 de Junio de 2017 hasta el 04 de Agosto de 2017 hasta las 4:00 p.m.
Que a la fecha de cierre de la convocatoria fueron inscritos 59 propuestas a través del Sistema Integrado de Gestión de Proyectos – SIGP de Colciencias a mediante el formulario electrónico disponible en el portal de Colciencias (www.colciencias.gov.co). (Anexo N° 1 Reporte entregado por la oficina de registro).
Que 28 propuestas cumplieron con lo establecido en el numeral 5 de los términos de referencia, las cuales fueron objeto de evaluación de acuerdo con lo establecido en el numeral 11 de los términos de referencia. (Anexo N° 2 Matriz de proyectos)
Que el día 4 de septiembre de 2017 se llevó a cabo la evaluación de 28 propuestas a través de 7 paneles de expertos.(Anexo N° 3 Actas de paneles)
Que el día 11 de septiembre de 2017 se realizó la publicación del banco preliminar de elegibles en la página de COLCIENCIAS (Anexo N° 4 Banco preliminar de elegibles)
Que el día 28 de septiembre de 2017 se publicó el banco definitivo de propuestas elegibles de la convocatoria 787-2017 a través de la página de COLCIENCIAS junto con la resolución N° 0974 del 28 de septiembre de 2017. (Anexo N° 5 Banco definitivo de elegibles)
Que como resultado de lo anterior serán financiados 14 proyectos.
Que fueron elaborados 14 solicitudes de elaboración de contratos dirigidos a Secretaria general.
Que actualmente se encuentran en proceso de legalización 14 contratos.</t>
  </si>
  <si>
    <t>diciembre de 2017</t>
  </si>
  <si>
    <t xml:space="preserve">Se adelanta el proceso para lograr la publicación de la convocatoria y el proceso de capacitación con los equipos de apoyo al interior de la entidad, sin embargo, teniendo en cuenta que la convocatoria tiene su primer corte al final del mes de enero de 2018, se decide no realizar en este momento dicha capacitación en aras de optimizar tiempos y evitar vacíos entre lo enseñado hoy y la revisión que se realizara el siguiente año, obviando de esta manera algún tipo de inconveniente a futuro.  </t>
  </si>
  <si>
    <t>octubre de 2017</t>
  </si>
  <si>
    <t xml:space="preserve">De acuerdo con el acta 42 del 06 de octubre de 2017 del comité de subdirección, la apertura de la convocatoria se movió para el 30 de octubre. El valor de la convocatoria no coincide con el valor de la misma en el plan de convocatorias. Se modificó de acuerdo con la aprobación del acta 42 del 06 de octubre de 2017. Aunque el registro de solicitudes de esta convocatoria no aportará resultados para la actual vigencia los resultados de acuerdo con el plan estratégico tienen un alcance que permitira cumplir la meta esperada. </t>
  </si>
  <si>
    <t>De acuerdo con lo programado en la ejecución del Programa Alianzas para la Innovación, el pasado 15 de agosto, se dio apertura a la invitación “travesía de la Innovación”, actividad operada por Neurocity, bajo el convenio con Confecámaras y que se divide en 3 momentos:
Innogo: Encuentro Nacional de Alianzas para la Innovación enfocado en acelerar procesos de innovación a través de casos de éxito, networking y trabajo colaborativo para la solución de desafíos.
Tu media Naranja Empresarial: dirigido a empresarios que pedalearon fuerte para culminar su ruta de innovación durante el Programa, quienes tendrán nuevamente una oportunidad para implementar los proyectos que quedaron en sus portafolios de innovación, con el acompañamiento de consultores expertos (serán financiados máximo 8 proyectos o prototipos).
Propulsores de la innovación: diseñado para generar capacidades en los facilitadores internos y externos que han aportado su dedicación y compromiso y conocimiento durante el programa.
A la fecha se encuentra abierto el proceso de inscripción para las 3 actividades, por esta razón las 150 empresas beneficiadas, serán reportadas en el cuarto trimestre de 2017. Se adjunta instructivos de inscripción.</t>
  </si>
  <si>
    <t xml:space="preserve">Esta en curso la invitación, se solicita actualización del reporte del mecanismo de forma que permita tener al día el estado de la misma y conocer el estado de la ejecución de los recursos. </t>
  </si>
  <si>
    <t>No se tiene reporte de actualización de tareas al mes de octubre de 2017.</t>
  </si>
  <si>
    <t>Se espera que con seguimiento a las nuevas acciones permitan dar el cumplimiento a la meta establecida. Se solicita actualización de los reportes por medio de correo electrónico enviado por el Jefe de la Oficina Asesora de Planeación</t>
  </si>
  <si>
    <t>En desarrollo de la programación de la convocatoria 775-2017 Jóvenes Investigadores e innovadores por la Paz se han realizado las siguientes actividades:
Debido a que el banco de elegibles supera los recursos que se tienen destinados para la convocatoria, se elabora un banco de financiables.(M301PR02MO7 Modelo para publicación de bancos derivados de convocatorias V3).
Una vez elaborado el banco se presentó a comité técnico para su respectiva aprobación, junto con una presentación que contenía información general sobre los datos más relevantes.( Acta comité y Presentación Banco de Financiables).
Luego de la aprobación se remite memorando a secretaria general con el visto bueno de la Directora de Mentalidad y Cultura para revisión y firma por el Director y subdirector.(Memorando 20175010101783 Solicitud revisión y firma Banco de Financiables)
Una vez firmado el banco se solicita a la oficina de comunicaciones la publicación en la página web.</t>
  </si>
  <si>
    <t xml:space="preserve">Se adenda se acuerdo con lo aprobado en el comité de subdirección del 09 de agosto de 2017 modificando el numeral 16. Cronograma. El número de elegibles en el banco preliminar es una base que permittiría dar cumplmimiento a la meta estimada. Basados en el banco de elegibles de 514 candidatos para ser jóvenes investigadores solamente se financiarán 294 propuestas. Se solicita justificar por qué si los recursos de la convocatoria eran de 4.465 millones como se logra financiar 4.685 millones. </t>
  </si>
  <si>
    <t>Banco de financiables</t>
  </si>
  <si>
    <t>El aplicativo se encuentra activo para que los interesados en la convocatoria ingresen las propuestas de solución a alguno de los retos establecidos
A 26 de octubre de 2017 se encuentran 191 usuarios registrados y 35 postulaciones en proceso.
Se continua con el proceso de divulgación de la convocatoria a través de redes sociales motivando la participación.</t>
  </si>
  <si>
    <t xml:space="preserve">Se presenta la Adenda N°01 que modifica los numerales: 6 condiciones inhabilitantes y numeral 15 cronograma; ya que por manifestación de los grupos y actores de interes en la convocatoria manifestaron por solicitud escrita cambios en los TdR. La convocatoria cerrará el próximo 30 de noviembre.  y entregará resultados preliminares en marzo de 2018 y defintivos en abril de 2018. </t>
  </si>
  <si>
    <t>Se publica en la página web de Colciencias el banco definitivo junto con el banco de financiables con los siguientes resultados:
Banco financiable: 13 propuestas.
Durante el trimestre de julio, agosto y septiembre de 2017 se realizaron las siguientes actividades:
El 5 de julio se dio cierre a la convocatoria 782-2017 para conformar un banco de elegibles en el marco de proyectos entre Colombia y Europa (Francia- Alemania) para el intercambio de investigadores.
Del 6 al 11 de julio se llevó a cabo la revisión de los requisitos y del 12 al 14 la subsanación de los mismos para las propuestas que no cumplían con alguna obligatoriedad.
Para el capítulo 1 de Ecos-Nord (Francia) se compartió en el mes de agosto la base de datos con las propuestas que cumplieron con los requisitos y fueron sometidas al proceso de evaluación. Estas fueron 9 en total.
Igualmente para el capítulo 2 DAAD-Procol (Alemania) se llevó a cabo el mismo intercambio de información concluyéndose que 5 propuestas habían cumplido con todos los requisitos para continuar con el proceso de evaluación.
Para el capítulo 2 del BMBF (Alemania) se determinó que las tres propuestas presentadas en Colombia no contaban con contra parte en el país Europeo, razón por la cual se acordó que el proceso debía reorientarse hacia una invitación a presentar propuesta la cual debía ser dirigida a los investigadores colombianos que contaban con un proyecto en Alemania.
Los comités bilaterales están previstos para finales del mes de octubre y la publicación del banco final de elegibles se llevará a cabo el próximo 3 de noviembre del presente año. Por esta razón no aún no se puede cargar el formato concertado con la Oficina Asesora de Planeación que evidencia el avance del indicador programático (movilidades).  
Se anexan:
Lista de propuestas enviada por ECOS-NORD
Lista de propuestas enviada por el DAAD
Carta de invitación a presentar propuesta</t>
  </si>
  <si>
    <t xml:space="preserve">No se da cumplimiento a la meta para esta convocatoria. Se espera que con la ionvitación planteada como alternativa se compense la meta establecida de 64 movilidades con otras 51 movilidades apoyadas. Se sugiere reabrir la tarea de la convocatoria en el plan de acción por medio de correo electrónico enviado por el Jefe de la OAP. </t>
  </si>
  <si>
    <t xml:space="preserve">Se da la aprobación de los TdR en comité de subdirección con el acta 44, la fecha de apertura será el 07 de noviembre. Se solicita el plan operativo de la convocatoria. </t>
  </si>
  <si>
    <t xml:space="preserve">
27 de enero 2017</t>
  </si>
  <si>
    <t>De acuerdo con la resolución del banco de finaicables se incorporan más recursos que se liberaron de otra convocatoria, lo que permite financiar 2 propuestas más del banco. El banco de financiables se publicó el 25 de octubre de 2017.</t>
  </si>
  <si>
    <t>De las 17 propuestas que cumplen requisitos mínimos, se tienen solamente elegibles 10 propuestas, con lo cual solamente se da cumplimiento al 83% de la meta. Se liberan recursos para financiar más proyectos de la convocatoria 789 de 2017.</t>
  </si>
  <si>
    <t>780 / 796</t>
  </si>
  <si>
    <t>enero de 2017</t>
  </si>
  <si>
    <t>febrero de 2017</t>
  </si>
  <si>
    <t>mayo de 2017</t>
  </si>
  <si>
    <t>marzo de 2017</t>
  </si>
  <si>
    <t>abril de 2017</t>
  </si>
  <si>
    <t>agosto de 2017</t>
  </si>
  <si>
    <t>Atlántico: 
enero 2017
Meta: 
 julio de 2017
Norte de de Santander,Valle del Cauca, Bucaramanga, Bogotá y 
Eje Cafetero: 
octubre 2017</t>
  </si>
  <si>
    <t>Andino Amazónica, Pacífico, y Llanos Orientales:
febrero 2017
Antioquia, Caribe, Eje Cafetero, Santanderes - Boyacá, y Tolima - Huila - Cundinamarca: 
marzo de 2017</t>
  </si>
  <si>
    <t>junio de 2017</t>
  </si>
  <si>
    <t>julio de 2017</t>
  </si>
  <si>
    <t>noviembre de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</si>
</sst>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Red]\-&quot;$&quot;#,##0"/>
    <numFmt numFmtId="42" formatCode="_-&quot;$&quot;* #,##0_-;\-&quot;$&quot;* #,##0_-;_-&quot;$&quot;* &quot;-&quot;_-;_-@_-"/>
    <numFmt numFmtId="41" formatCode="_-* #,##0_-;\-* #,##0_-;_-* &quot;-&quot;_-;_-@_-"/>
    <numFmt numFmtId="44" formatCode="_-&quot;$&quot;* #,##0.00_-;\-&quot;$&quot;* #,##0.00_-;_-&quot;$&quot;* &quot;-&quot;??_-;_-@_-"/>
    <numFmt numFmtId="164" formatCode="[$-240A]d&quot; de &quot;mmmm&quot; de &quot;yyyy;@"/>
    <numFmt numFmtId="165" formatCode="dd/mm/yyyy;@"/>
    <numFmt numFmtId="166" formatCode="_-&quot;$&quot;* #,##0_-;\-&quot;$&quot;* #,##0_-;_-&quot;$&quot;* &quot;-&quot;??_-;_-@_-"/>
    <numFmt numFmtId="167" formatCode="0.0%"/>
  </numFmts>
  <fonts count="23" x14ac:knownFonts="1">
    <font>
      <sz val="11"/>
      <color theme="1"/>
      <name val="Calibri"/>
      <family val="2"/>
      <scheme val="minor"/>
    </font>
    <font>
      <sz val="12"/>
      <name val="Arial"/>
      <family val="2"/>
    </font>
    <font>
      <sz val="12"/>
      <color theme="1"/>
      <name val="Arial"/>
      <family val="2"/>
    </font>
    <font>
      <b/>
      <sz val="12"/>
      <color theme="0"/>
      <name val="Arial"/>
      <family val="2"/>
    </font>
    <font>
      <b/>
      <sz val="12"/>
      <color rgb="FFFFFF00"/>
      <name val="Arial"/>
      <family val="2"/>
    </font>
    <font>
      <b/>
      <sz val="10"/>
      <color theme="0"/>
      <name val="Arial"/>
      <family val="2"/>
    </font>
    <font>
      <sz val="11"/>
      <color theme="1"/>
      <name val="Arial"/>
      <family val="2"/>
    </font>
    <font>
      <b/>
      <sz val="11"/>
      <color theme="1"/>
      <name val="Arial"/>
      <family val="2"/>
    </font>
    <font>
      <b/>
      <sz val="14"/>
      <color theme="1"/>
      <name val="Arial"/>
      <family val="2"/>
    </font>
    <font>
      <b/>
      <sz val="11"/>
      <color theme="0"/>
      <name val="Arial"/>
      <family val="2"/>
    </font>
    <font>
      <sz val="11"/>
      <color theme="1"/>
      <name val="Calibri"/>
      <family val="2"/>
      <scheme val="minor"/>
    </font>
    <font>
      <b/>
      <sz val="12"/>
      <color theme="1"/>
      <name val="Arial Narrow"/>
      <family val="2"/>
    </font>
    <font>
      <vertAlign val="subscript"/>
      <sz val="12"/>
      <name val="Arial"/>
      <family val="2"/>
    </font>
    <font>
      <sz val="11"/>
      <name val="Arial"/>
      <family val="2"/>
    </font>
    <font>
      <sz val="9"/>
      <color indexed="81"/>
      <name val="Tahoma"/>
      <family val="2"/>
    </font>
    <font>
      <b/>
      <sz val="9"/>
      <color indexed="81"/>
      <name val="Tahoma"/>
      <family val="2"/>
    </font>
    <font>
      <sz val="10"/>
      <name val="Arial"/>
      <family val="2"/>
    </font>
    <font>
      <b/>
      <sz val="8"/>
      <color theme="0"/>
      <name val="Arial"/>
      <family val="2"/>
    </font>
    <font>
      <b/>
      <sz val="12"/>
      <color rgb="FFFF0000"/>
      <name val="Arial"/>
      <family val="2"/>
    </font>
    <font>
      <sz val="12"/>
      <color rgb="FF000000"/>
      <name val="Verdana"/>
      <family val="2"/>
    </font>
    <font>
      <sz val="12"/>
      <color rgb="FF000000"/>
      <name val="Arial"/>
      <family val="2"/>
    </font>
    <font>
      <sz val="12"/>
      <color theme="0"/>
      <name val="Arial"/>
      <family val="2"/>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rgb="FF00919B"/>
        <bgColor indexed="64"/>
      </patternFill>
    </fill>
    <fill>
      <patternFill patternType="solid">
        <fgColor rgb="FF00939B"/>
        <bgColor indexed="64"/>
      </patternFill>
    </fill>
    <fill>
      <patternFill patternType="solid">
        <fgColor theme="0" tint="-0.34998626667073579"/>
        <bgColor rgb="FF000000"/>
      </patternFill>
    </fill>
  </fills>
  <borders count="23">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42"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2" fontId="10" fillId="0" borderId="0" applyFont="0" applyFill="0" applyBorder="0" applyAlignment="0" applyProtection="0"/>
  </cellStyleXfs>
  <cellXfs count="257">
    <xf numFmtId="0" fontId="0" fillId="0" borderId="0" xfId="0"/>
    <xf numFmtId="0" fontId="1" fillId="2" borderId="0" xfId="0" applyFont="1" applyFill="1"/>
    <xf numFmtId="0" fontId="2" fillId="2" borderId="0" xfId="0" applyFont="1" applyFill="1"/>
    <xf numFmtId="0" fontId="5" fillId="3" borderId="3" xfId="0" applyFont="1" applyFill="1" applyBorder="1" applyAlignment="1">
      <alignment horizontal="center" vertical="center"/>
    </xf>
    <xf numFmtId="0" fontId="2" fillId="2" borderId="3" xfId="0" applyFont="1" applyFill="1" applyBorder="1"/>
    <xf numFmtId="0" fontId="0" fillId="2" borderId="13" xfId="0" applyFill="1" applyBorder="1"/>
    <xf numFmtId="0" fontId="0" fillId="2" borderId="14" xfId="0" applyFill="1" applyBorder="1"/>
    <xf numFmtId="0" fontId="0" fillId="2" borderId="15" xfId="0" applyFill="1" applyBorder="1"/>
    <xf numFmtId="0" fontId="0" fillId="2" borderId="16" xfId="0" applyFill="1" applyBorder="1"/>
    <xf numFmtId="0" fontId="0" fillId="2" borderId="0"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1" fillId="0" borderId="3" xfId="0" quotePrefix="1" applyFont="1" applyFill="1" applyBorder="1" applyAlignment="1">
      <alignment vertical="center" wrapText="1"/>
    </xf>
    <xf numFmtId="0" fontId="1" fillId="0" borderId="3" xfId="0" applyFont="1" applyFill="1" applyBorder="1" applyAlignment="1">
      <alignment vertical="center" wrapText="1"/>
    </xf>
    <xf numFmtId="0" fontId="1" fillId="0" borderId="3" xfId="0" quotePrefix="1" applyFont="1" applyFill="1" applyBorder="1" applyAlignment="1">
      <alignment horizontal="center" vertical="center" wrapText="1"/>
    </xf>
    <xf numFmtId="3" fontId="1" fillId="0" borderId="3"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center" vertical="center"/>
    </xf>
    <xf numFmtId="9" fontId="2" fillId="2" borderId="3" xfId="2"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2" fillId="2" borderId="3" xfId="0" applyFont="1" applyFill="1" applyBorder="1" applyAlignment="1">
      <alignment vertical="center"/>
    </xf>
    <xf numFmtId="165" fontId="1" fillId="0" borderId="3"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xf>
    <xf numFmtId="42" fontId="1" fillId="0" borderId="3" xfId="1" applyFont="1" applyFill="1" applyBorder="1" applyAlignment="1">
      <alignment horizontal="center" vertical="center"/>
    </xf>
    <xf numFmtId="42" fontId="2" fillId="2" borderId="3" xfId="0" applyNumberFormat="1" applyFont="1" applyFill="1" applyBorder="1" applyAlignment="1">
      <alignment vertical="center"/>
    </xf>
    <xf numFmtId="0" fontId="13" fillId="2" borderId="0" xfId="0" applyFont="1" applyFill="1" applyAlignment="1">
      <alignment vertical="center"/>
    </xf>
    <xf numFmtId="0" fontId="13" fillId="0" borderId="3" xfId="0" quotePrefix="1" applyFont="1" applyFill="1" applyBorder="1" applyAlignment="1">
      <alignment horizontal="center" vertical="center" wrapText="1"/>
    </xf>
    <xf numFmtId="0" fontId="6" fillId="2" borderId="0" xfId="0" applyFont="1" applyFill="1" applyAlignment="1">
      <alignment vertical="center"/>
    </xf>
    <xf numFmtId="42" fontId="1" fillId="0" borderId="3" xfId="1" applyFont="1" applyFill="1" applyBorder="1" applyAlignment="1">
      <alignment vertical="center"/>
    </xf>
    <xf numFmtId="164" fontId="1" fillId="2" borderId="3" xfId="0" applyNumberFormat="1" applyFont="1" applyFill="1" applyBorder="1" applyAlignment="1">
      <alignment horizontal="center" vertical="center" wrapText="1"/>
    </xf>
    <xf numFmtId="165" fontId="1" fillId="2" borderId="3" xfId="0" applyNumberFormat="1" applyFont="1" applyFill="1" applyBorder="1" applyAlignment="1">
      <alignment horizontal="center" vertical="center" wrapText="1"/>
    </xf>
    <xf numFmtId="42" fontId="1" fillId="0" borderId="3" xfId="0" applyNumberFormat="1" applyFont="1" applyFill="1" applyBorder="1" applyAlignment="1">
      <alignment horizontal="center" vertical="center"/>
    </xf>
    <xf numFmtId="42" fontId="1" fillId="2" borderId="3" xfId="0" applyNumberFormat="1" applyFont="1" applyFill="1" applyBorder="1" applyAlignment="1">
      <alignment horizontal="center" vertical="center"/>
    </xf>
    <xf numFmtId="0" fontId="2" fillId="0" borderId="3" xfId="0" applyFont="1" applyFill="1" applyBorder="1" applyAlignment="1">
      <alignment horizontal="center" vertical="center" wrapText="1"/>
    </xf>
    <xf numFmtId="9" fontId="1" fillId="2" borderId="3"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2" fillId="0" borderId="3" xfId="0" quotePrefix="1" applyFont="1" applyFill="1" applyBorder="1" applyAlignment="1">
      <alignment horizontal="center" vertical="center" wrapText="1"/>
    </xf>
    <xf numFmtId="9" fontId="2" fillId="2" borderId="3" xfId="0" applyNumberFormat="1" applyFont="1" applyFill="1" applyBorder="1" applyAlignment="1">
      <alignment horizontal="center" vertical="center"/>
    </xf>
    <xf numFmtId="165" fontId="2" fillId="2" borderId="3" xfId="0" applyNumberFormat="1" applyFont="1" applyFill="1" applyBorder="1" applyAlignment="1">
      <alignment horizontal="center" vertical="center"/>
    </xf>
    <xf numFmtId="164" fontId="1" fillId="2" borderId="21"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5" fontId="2" fillId="2" borderId="3" xfId="0" applyNumberFormat="1" applyFont="1" applyFill="1" applyBorder="1" applyAlignment="1">
      <alignment horizontal="center" vertical="center"/>
    </xf>
    <xf numFmtId="42" fontId="2" fillId="2" borderId="3" xfId="1" applyFont="1" applyFill="1" applyBorder="1" applyAlignment="1">
      <alignment horizontal="center" vertical="center"/>
    </xf>
    <xf numFmtId="42" fontId="2" fillId="2" borderId="21" xfId="1" applyFont="1" applyFill="1" applyBorder="1" applyAlignment="1">
      <alignment horizontal="center" vertical="center"/>
    </xf>
    <xf numFmtId="42" fontId="2" fillId="2" borderId="3" xfId="0" applyNumberFormat="1" applyFont="1" applyFill="1" applyBorder="1" applyAlignment="1">
      <alignment horizontal="center" vertical="center"/>
    </xf>
    <xf numFmtId="0" fontId="2" fillId="2" borderId="3" xfId="0" quotePrefix="1" applyFont="1" applyFill="1" applyBorder="1" applyAlignment="1">
      <alignment horizontal="center" vertical="center"/>
    </xf>
    <xf numFmtId="42" fontId="1" fillId="2" borderId="3" xfId="1" applyFont="1" applyFill="1" applyBorder="1" applyAlignment="1">
      <alignment horizontal="center" vertical="center"/>
    </xf>
    <xf numFmtId="0" fontId="2" fillId="0" borderId="3" xfId="0" applyFont="1" applyFill="1" applyBorder="1" applyAlignment="1">
      <alignment vertical="center" wrapText="1"/>
    </xf>
    <xf numFmtId="0" fontId="1" fillId="0" borderId="3" xfId="0" applyFont="1" applyFill="1" applyBorder="1" applyAlignment="1">
      <alignment horizontal="center" vertical="center" wrapText="1"/>
    </xf>
    <xf numFmtId="9" fontId="1" fillId="0" borderId="3" xfId="0" applyNumberFormat="1" applyFont="1" applyFill="1" applyBorder="1" applyAlignment="1">
      <alignment horizontal="center" vertical="center" wrapText="1"/>
    </xf>
    <xf numFmtId="0" fontId="2" fillId="2" borderId="0" xfId="0" applyFont="1" applyFill="1" applyAlignment="1">
      <alignment wrapText="1"/>
    </xf>
    <xf numFmtId="42" fontId="2" fillId="0" borderId="3" xfId="4" applyFont="1" applyFill="1" applyBorder="1" applyAlignment="1">
      <alignment vertical="center"/>
    </xf>
    <xf numFmtId="42" fontId="1" fillId="0" borderId="3" xfId="6" applyFont="1" applyFill="1" applyBorder="1" applyAlignment="1">
      <alignment horizontal="center" vertical="center"/>
    </xf>
    <xf numFmtId="42" fontId="1" fillId="0" borderId="3" xfId="6" applyFont="1" applyFill="1" applyBorder="1" applyAlignment="1">
      <alignment vertical="center"/>
    </xf>
    <xf numFmtId="42" fontId="1" fillId="0" borderId="3" xfId="0" applyNumberFormat="1" applyFont="1" applyFill="1" applyBorder="1" applyAlignment="1">
      <alignment vertical="center"/>
    </xf>
    <xf numFmtId="0" fontId="1" fillId="2" borderId="3" xfId="0" applyFont="1" applyFill="1" applyBorder="1" applyAlignment="1">
      <alignment vertical="center" wrapText="1"/>
    </xf>
    <xf numFmtId="165" fontId="1" fillId="2" borderId="3" xfId="0" applyNumberFormat="1" applyFont="1" applyFill="1" applyBorder="1" applyAlignment="1">
      <alignment horizontal="center" vertical="center"/>
    </xf>
    <xf numFmtId="165" fontId="2" fillId="2" borderId="3" xfId="0" applyNumberFormat="1" applyFont="1" applyFill="1" applyBorder="1" applyAlignment="1">
      <alignment horizontal="center" vertical="center" wrapText="1"/>
    </xf>
    <xf numFmtId="165" fontId="1" fillId="2" borderId="22" xfId="0" applyNumberFormat="1" applyFont="1" applyFill="1" applyBorder="1" applyAlignment="1">
      <alignment horizontal="center" vertical="center" wrapText="1"/>
    </xf>
    <xf numFmtId="42" fontId="1" fillId="0" borderId="3" xfId="4" applyFont="1" applyFill="1" applyBorder="1" applyAlignment="1">
      <alignment horizontal="center" vertical="center"/>
    </xf>
    <xf numFmtId="0" fontId="2" fillId="0" borderId="3" xfId="0" applyFont="1" applyFill="1" applyBorder="1" applyAlignment="1">
      <alignment horizontal="center" vertical="center"/>
    </xf>
    <xf numFmtId="0" fontId="18" fillId="2" borderId="3" xfId="0" applyFont="1" applyFill="1" applyBorder="1" applyAlignment="1">
      <alignment horizontal="center" vertical="center"/>
    </xf>
    <xf numFmtId="166" fontId="2" fillId="2" borderId="3" xfId="0" applyNumberFormat="1" applyFont="1" applyFill="1" applyBorder="1" applyAlignment="1">
      <alignment horizontal="center" vertical="center"/>
    </xf>
    <xf numFmtId="0" fontId="18" fillId="2" borderId="3" xfId="5" applyNumberFormat="1" applyFont="1" applyFill="1" applyBorder="1" applyAlignment="1">
      <alignment horizontal="center" vertical="center" wrapText="1"/>
    </xf>
    <xf numFmtId="165" fontId="1" fillId="2" borderId="3" xfId="0" applyNumberFormat="1" applyFont="1" applyFill="1" applyBorder="1" applyAlignment="1">
      <alignment vertical="center" wrapText="1"/>
    </xf>
    <xf numFmtId="0" fontId="2" fillId="2" borderId="3" xfId="0" quotePrefix="1" applyFont="1" applyFill="1" applyBorder="1" applyAlignment="1">
      <alignment vertical="center"/>
    </xf>
    <xf numFmtId="165" fontId="1" fillId="2" borderId="3" xfId="0" quotePrefix="1" applyNumberFormat="1" applyFont="1" applyFill="1" applyBorder="1" applyAlignment="1">
      <alignment horizontal="center" vertical="center" wrapText="1"/>
    </xf>
    <xf numFmtId="15" fontId="2" fillId="2" borderId="3" xfId="0" applyNumberFormat="1" applyFont="1" applyFill="1" applyBorder="1" applyAlignment="1">
      <alignment horizontal="center" vertical="center" wrapText="1"/>
    </xf>
    <xf numFmtId="15" fontId="2" fillId="2" borderId="3" xfId="0" quotePrefix="1" applyNumberFormat="1" applyFont="1" applyFill="1" applyBorder="1" applyAlignment="1">
      <alignment horizontal="center" vertical="center" wrapText="1"/>
    </xf>
    <xf numFmtId="10" fontId="2" fillId="2" borderId="3" xfId="0" applyNumberFormat="1" applyFont="1" applyFill="1" applyBorder="1" applyAlignment="1">
      <alignment horizontal="center" vertical="center"/>
    </xf>
    <xf numFmtId="10" fontId="2" fillId="2" borderId="3" xfId="2" applyNumberFormat="1" applyFont="1" applyFill="1" applyBorder="1" applyAlignment="1">
      <alignment horizontal="center" vertical="center"/>
    </xf>
    <xf numFmtId="0" fontId="2" fillId="2" borderId="3" xfId="0" applyFont="1" applyFill="1" applyBorder="1" applyAlignment="1">
      <alignment horizontal="center" vertical="center" wrapText="1"/>
    </xf>
    <xf numFmtId="165" fontId="1" fillId="0" borderId="3" xfId="0" applyNumberFormat="1" applyFont="1" applyFill="1" applyBorder="1" applyAlignment="1">
      <alignment horizontal="center" vertical="center"/>
    </xf>
    <xf numFmtId="9" fontId="2" fillId="2" borderId="3" xfId="2" applyFont="1" applyFill="1" applyBorder="1" applyAlignment="1">
      <alignment vertical="center"/>
    </xf>
    <xf numFmtId="0" fontId="2" fillId="2" borderId="3" xfId="0" applyFont="1" applyFill="1" applyBorder="1" applyAlignment="1">
      <alignment vertical="center" wrapText="1"/>
    </xf>
    <xf numFmtId="41" fontId="2" fillId="2" borderId="0" xfId="5" applyFont="1" applyFill="1" applyAlignment="1">
      <alignment vertical="center"/>
    </xf>
    <xf numFmtId="0" fontId="2" fillId="2" borderId="22" xfId="0" applyFont="1" applyFill="1" applyBorder="1" applyAlignment="1">
      <alignment horizontal="center" vertical="center" wrapText="1"/>
    </xf>
    <xf numFmtId="42" fontId="1"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21" xfId="0" applyFont="1" applyFill="1" applyBorder="1" applyAlignment="1">
      <alignment horizontal="center" vertical="center"/>
    </xf>
    <xf numFmtId="0" fontId="2" fillId="2" borderId="3" xfId="0" applyFont="1" applyFill="1" applyBorder="1" applyAlignment="1">
      <alignment horizontal="center" vertical="center"/>
    </xf>
    <xf numFmtId="166" fontId="1" fillId="0" borderId="3" xfId="3" applyNumberFormat="1" applyFont="1" applyFill="1" applyBorder="1" applyAlignment="1">
      <alignment horizontal="center" vertical="center" wrapText="1"/>
    </xf>
    <xf numFmtId="42" fontId="2" fillId="0" borderId="3" xfId="4" applyFont="1" applyFill="1" applyBorder="1" applyAlignment="1">
      <alignment horizontal="center" vertical="center"/>
    </xf>
    <xf numFmtId="166" fontId="2" fillId="2" borderId="21" xfId="0" applyNumberFormat="1" applyFont="1" applyFill="1" applyBorder="1" applyAlignment="1">
      <alignment horizontal="center" vertical="center"/>
    </xf>
    <xf numFmtId="166" fontId="1" fillId="2" borderId="3" xfId="3"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0" xfId="0" applyFont="1" applyFill="1" applyAlignment="1">
      <alignment horizontal="justify" vertical="center"/>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wrapText="1"/>
    </xf>
    <xf numFmtId="0" fontId="19" fillId="0" borderId="3" xfId="0" quotePrefix="1" applyFont="1" applyBorder="1" applyAlignment="1">
      <alignment horizontal="justify" vertical="center" wrapText="1"/>
    </xf>
    <xf numFmtId="0" fontId="2" fillId="2" borderId="0" xfId="0" applyFont="1" applyFill="1" applyAlignment="1">
      <alignment horizontal="center"/>
    </xf>
    <xf numFmtId="164" fontId="1" fillId="2" borderId="3" xfId="0" applyNumberFormat="1" applyFont="1" applyFill="1" applyBorder="1" applyAlignment="1">
      <alignment horizontal="center" vertical="center"/>
    </xf>
    <xf numFmtId="164" fontId="2" fillId="0" borderId="3" xfId="0" applyNumberFormat="1" applyFont="1" applyFill="1" applyBorder="1" applyAlignment="1">
      <alignment horizontal="center" vertical="center"/>
    </xf>
    <xf numFmtId="164" fontId="2" fillId="2" borderId="3"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0" fontId="2" fillId="2" borderId="0" xfId="0" applyFont="1" applyFill="1" applyAlignment="1">
      <alignment horizontal="justify"/>
    </xf>
    <xf numFmtId="0" fontId="20" fillId="0" borderId="0" xfId="0" quotePrefix="1" applyFont="1" applyAlignment="1">
      <alignment horizontal="justify" vertical="center" wrapText="1"/>
    </xf>
    <xf numFmtId="0" fontId="1" fillId="2" borderId="3" xfId="0" applyFont="1" applyFill="1" applyBorder="1" applyAlignment="1">
      <alignment horizontal="justify" vertical="center" wrapText="1"/>
    </xf>
    <xf numFmtId="0" fontId="1" fillId="0" borderId="3" xfId="0" quotePrefix="1" applyFont="1" applyFill="1" applyBorder="1" applyAlignment="1">
      <alignment horizontal="justify" vertical="center" wrapText="1"/>
    </xf>
    <xf numFmtId="0" fontId="1" fillId="2" borderId="0" xfId="0" applyFont="1" applyFill="1" applyAlignment="1">
      <alignment horizontal="justify"/>
    </xf>
    <xf numFmtId="0" fontId="1" fillId="2" borderId="3" xfId="0" quotePrefix="1" applyFont="1" applyFill="1" applyBorder="1" applyAlignment="1">
      <alignment horizontal="justify"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42" fontId="1"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166" fontId="1" fillId="0" borderId="3" xfId="3" applyNumberFormat="1" applyFont="1" applyFill="1" applyBorder="1" applyAlignment="1">
      <alignment horizontal="center" vertical="center" wrapText="1"/>
    </xf>
    <xf numFmtId="0" fontId="1" fillId="2" borderId="3" xfId="0" applyFont="1" applyFill="1" applyBorder="1" applyAlignment="1">
      <alignment horizontal="justify" vertical="center" wrapText="1"/>
    </xf>
    <xf numFmtId="0" fontId="1" fillId="2" borderId="22" xfId="0" applyFont="1" applyFill="1" applyBorder="1" applyAlignment="1">
      <alignment horizontal="center" vertical="center" wrapText="1"/>
    </xf>
    <xf numFmtId="167" fontId="2" fillId="2" borderId="3" xfId="2" applyNumberFormat="1" applyFont="1" applyFill="1" applyBorder="1" applyAlignment="1">
      <alignment horizontal="center" vertical="center"/>
    </xf>
    <xf numFmtId="0" fontId="21" fillId="2" borderId="3" xfId="0" applyFont="1" applyFill="1" applyBorder="1" applyAlignment="1">
      <alignment horizontal="center" vertical="center"/>
    </xf>
    <xf numFmtId="42" fontId="1" fillId="0" borderId="3" xfId="6" quotePrefix="1" applyFont="1" applyFill="1" applyBorder="1" applyAlignment="1">
      <alignment horizontal="center" vertical="center"/>
    </xf>
    <xf numFmtId="165" fontId="2" fillId="0" borderId="3" xfId="0" applyNumberFormat="1" applyFont="1" applyFill="1" applyBorder="1" applyAlignment="1">
      <alignment horizontal="center" vertical="center" wrapText="1"/>
    </xf>
    <xf numFmtId="6" fontId="2" fillId="0" borderId="3" xfId="1" applyNumberFormat="1" applyFont="1" applyFill="1" applyBorder="1" applyAlignment="1">
      <alignment horizontal="center" vertical="center"/>
    </xf>
    <xf numFmtId="6" fontId="2" fillId="2" borderId="3" xfId="0" applyNumberFormat="1" applyFont="1" applyFill="1" applyBorder="1" applyAlignment="1">
      <alignment horizontal="center" vertical="center"/>
    </xf>
    <xf numFmtId="0" fontId="2" fillId="2" borderId="3" xfId="0" quotePrefix="1" applyFont="1" applyFill="1" applyBorder="1" applyAlignment="1">
      <alignment horizontal="justify" vertical="center" wrapText="1"/>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wrapText="1"/>
    </xf>
    <xf numFmtId="9" fontId="2" fillId="2" borderId="3" xfId="2" applyNumberFormat="1" applyFont="1" applyFill="1" applyBorder="1" applyAlignment="1">
      <alignment horizontal="center" vertical="center"/>
    </xf>
    <xf numFmtId="166" fontId="1" fillId="0" borderId="3" xfId="3" applyNumberFormat="1" applyFont="1" applyFill="1" applyBorder="1" applyAlignment="1">
      <alignment vertical="center" wrapText="1"/>
    </xf>
    <xf numFmtId="166" fontId="1" fillId="0" borderId="6" xfId="3" applyNumberFormat="1" applyFont="1" applyFill="1" applyBorder="1" applyAlignment="1">
      <alignment vertical="center" wrapText="1"/>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1" fillId="2" borderId="3" xfId="0" applyFont="1" applyFill="1" applyBorder="1" applyAlignment="1">
      <alignment horizontal="justify" vertical="center" wrapText="1"/>
    </xf>
    <xf numFmtId="0" fontId="22" fillId="2" borderId="3" xfId="0" quotePrefix="1" applyFont="1" applyFill="1" applyBorder="1" applyAlignment="1">
      <alignment horizontal="justify" vertical="center" wrapText="1"/>
    </xf>
    <xf numFmtId="41" fontId="2" fillId="2" borderId="3" xfId="5" applyFont="1" applyFill="1" applyBorder="1" applyAlignment="1">
      <alignment horizontal="center" vertical="center"/>
    </xf>
    <xf numFmtId="42" fontId="2"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9" fontId="2" fillId="2" borderId="21" xfId="2" applyFont="1" applyFill="1" applyBorder="1" applyAlignment="1">
      <alignment horizontal="center" vertical="center"/>
    </xf>
    <xf numFmtId="42" fontId="2" fillId="2" borderId="22" xfId="1" applyFont="1" applyFill="1" applyBorder="1" applyAlignment="1">
      <alignment horizontal="center" vertical="center"/>
    </xf>
    <xf numFmtId="42" fontId="2" fillId="2" borderId="22" xfId="0" applyNumberFormat="1" applyFont="1" applyFill="1" applyBorder="1" applyAlignment="1">
      <alignment horizontal="center" vertical="center"/>
    </xf>
    <xf numFmtId="0" fontId="2" fillId="2" borderId="3" xfId="0" quotePrefix="1" applyFont="1" applyFill="1" applyBorder="1" applyAlignment="1">
      <alignment horizontal="center" vertical="center" wrapText="1"/>
    </xf>
    <xf numFmtId="164" fontId="1" fillId="2" borderId="3" xfId="0" quotePrefix="1" applyNumberFormat="1" applyFont="1" applyFill="1" applyBorder="1" applyAlignment="1">
      <alignment horizontal="center" vertical="center" wrapText="1"/>
    </xf>
    <xf numFmtId="165" fontId="1" fillId="0" borderId="3" xfId="0" quotePrefix="1" applyNumberFormat="1" applyFont="1" applyFill="1" applyBorder="1" applyAlignment="1">
      <alignment horizontal="center" vertical="center"/>
    </xf>
    <xf numFmtId="164" fontId="1" fillId="2" borderId="3" xfId="0" quotePrefix="1" applyNumberFormat="1" applyFont="1" applyFill="1" applyBorder="1" applyAlignment="1">
      <alignment horizontal="center" vertical="center"/>
    </xf>
    <xf numFmtId="164" fontId="2" fillId="2" borderId="3" xfId="0" quotePrefix="1" applyNumberFormat="1" applyFont="1" applyFill="1" applyBorder="1" applyAlignment="1">
      <alignment horizontal="center" vertical="center"/>
    </xf>
    <xf numFmtId="0" fontId="11" fillId="2" borderId="16" xfId="0" applyFont="1" applyFill="1" applyBorder="1" applyAlignment="1">
      <alignment horizontal="right"/>
    </xf>
    <xf numFmtId="0" fontId="11" fillId="2" borderId="0" xfId="0" applyFont="1" applyFill="1" applyBorder="1" applyAlignment="1">
      <alignment horizontal="right"/>
    </xf>
    <xf numFmtId="0" fontId="11" fillId="2" borderId="17" xfId="0" applyFont="1" applyFill="1" applyBorder="1" applyAlignment="1">
      <alignment horizontal="right"/>
    </xf>
    <xf numFmtId="0" fontId="2" fillId="2" borderId="21"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16" fillId="0" borderId="0" xfId="0" applyFont="1" applyFill="1" applyBorder="1" applyAlignment="1">
      <alignment horizontal="left" vertical="center" wrapText="1"/>
    </xf>
    <xf numFmtId="42" fontId="1" fillId="0" borderId="3" xfId="1" applyFont="1" applyFill="1" applyBorder="1" applyAlignment="1">
      <alignment horizontal="center" vertical="center"/>
    </xf>
    <xf numFmtId="0" fontId="2" fillId="2" borderId="21" xfId="0" applyFont="1" applyFill="1" applyBorder="1" applyAlignment="1">
      <alignment horizontal="right" vertical="center"/>
    </xf>
    <xf numFmtId="0" fontId="2" fillId="2" borderId="22" xfId="0" applyFont="1" applyFill="1" applyBorder="1" applyAlignment="1">
      <alignment horizontal="right" vertical="center"/>
    </xf>
    <xf numFmtId="42" fontId="2" fillId="2" borderId="21" xfId="0" applyNumberFormat="1" applyFont="1" applyFill="1" applyBorder="1" applyAlignment="1">
      <alignment horizontal="right" vertical="center"/>
    </xf>
    <xf numFmtId="0" fontId="2" fillId="2" borderId="3" xfId="0" applyFont="1" applyFill="1" applyBorder="1" applyAlignment="1">
      <alignment horizontal="center" vertical="center" wrapText="1"/>
    </xf>
    <xf numFmtId="165" fontId="1" fillId="0" borderId="3" xfId="0" quotePrefix="1" applyNumberFormat="1" applyFont="1" applyFill="1" applyBorder="1" applyAlignment="1">
      <alignment horizontal="center" vertical="center"/>
    </xf>
    <xf numFmtId="165" fontId="1" fillId="0" borderId="3" xfId="0" applyNumberFormat="1" applyFont="1" applyFill="1" applyBorder="1" applyAlignment="1">
      <alignment horizontal="center" vertical="center"/>
    </xf>
    <xf numFmtId="0" fontId="1" fillId="0" borderId="21" xfId="0" quotePrefix="1" applyFont="1" applyFill="1" applyBorder="1" applyAlignment="1">
      <alignment horizontal="left" vertical="center" wrapText="1"/>
    </xf>
    <xf numFmtId="0" fontId="1" fillId="0" borderId="22" xfId="0" quotePrefix="1" applyFont="1" applyFill="1" applyBorder="1" applyAlignment="1">
      <alignment horizontal="left" vertical="center" wrapTex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3" xfId="0" quotePrefix="1" applyFont="1" applyFill="1" applyBorder="1" applyAlignment="1">
      <alignment horizontal="justify" vertical="center" wrapText="1"/>
    </xf>
    <xf numFmtId="0" fontId="2" fillId="2" borderId="3" xfId="0" applyFont="1" applyFill="1" applyBorder="1" applyAlignment="1">
      <alignment horizontal="justify" vertical="center"/>
    </xf>
    <xf numFmtId="0" fontId="13" fillId="0" borderId="4" xfId="0" quotePrefix="1" applyFont="1" applyFill="1" applyBorder="1" applyAlignment="1">
      <alignment horizontal="center" vertical="center" wrapText="1"/>
    </xf>
    <xf numFmtId="0" fontId="13" fillId="0" borderId="5" xfId="0" quotePrefix="1" applyFont="1" applyFill="1" applyBorder="1" applyAlignment="1">
      <alignment horizontal="center" vertical="center" wrapText="1"/>
    </xf>
    <xf numFmtId="0" fontId="13" fillId="0" borderId="6" xfId="0" quotePrefix="1"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3" fillId="3"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6" fillId="2" borderId="3" xfId="0" applyFont="1" applyFill="1" applyBorder="1" applyAlignment="1">
      <alignment horizontal="justify"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2" xfId="0" applyFont="1" applyFill="1" applyBorder="1" applyAlignment="1">
      <alignment horizontal="center" vertical="center"/>
    </xf>
    <xf numFmtId="0" fontId="9" fillId="3" borderId="3" xfId="0" applyFont="1" applyFill="1" applyBorder="1" applyAlignment="1">
      <alignment horizontal="center" vertical="center" wrapText="1"/>
    </xf>
    <xf numFmtId="166" fontId="1" fillId="0" borderId="3" xfId="3" applyNumberFormat="1" applyFont="1" applyFill="1" applyBorder="1" applyAlignment="1">
      <alignment horizontal="center" vertical="center" wrapText="1"/>
    </xf>
    <xf numFmtId="166" fontId="1" fillId="0" borderId="4" xfId="3" applyNumberFormat="1" applyFont="1" applyFill="1" applyBorder="1" applyAlignment="1">
      <alignment horizontal="center" vertical="center" wrapText="1"/>
    </xf>
    <xf numFmtId="166" fontId="1" fillId="0" borderId="6" xfId="3" applyNumberFormat="1" applyFont="1" applyFill="1" applyBorder="1" applyAlignment="1">
      <alignment horizontal="center"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0" xfId="0" applyFont="1" applyFill="1" applyBorder="1" applyAlignment="1">
      <alignment horizontal="center"/>
    </xf>
    <xf numFmtId="0" fontId="2" fillId="2" borderId="11"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12" xfId="0" applyFont="1" applyFill="1" applyBorder="1" applyAlignment="1">
      <alignment horizontal="center"/>
    </xf>
    <xf numFmtId="0" fontId="3" fillId="3" borderId="2" xfId="0" applyFont="1" applyFill="1" applyBorder="1" applyAlignment="1">
      <alignment horizontal="center" vertical="center" wrapText="1"/>
    </xf>
    <xf numFmtId="0" fontId="9" fillId="4" borderId="3" xfId="0" applyFont="1" applyFill="1" applyBorder="1" applyAlignment="1">
      <alignment horizontal="justify" vertical="center" wrapText="1"/>
    </xf>
    <xf numFmtId="0" fontId="5" fillId="5" borderId="3" xfId="0" applyFont="1" applyFill="1" applyBorder="1" applyAlignment="1">
      <alignment horizontal="justify" vertical="center" wrapText="1"/>
    </xf>
    <xf numFmtId="42" fontId="2" fillId="0" borderId="3" xfId="6" applyFont="1" applyFill="1" applyBorder="1" applyAlignment="1">
      <alignment horizontal="center" vertical="center" wrapText="1"/>
    </xf>
    <xf numFmtId="42" fontId="2" fillId="0" borderId="3" xfId="4" applyFont="1" applyFill="1" applyBorder="1" applyAlignment="1">
      <alignment horizontal="center" vertical="center"/>
    </xf>
    <xf numFmtId="42" fontId="2" fillId="2" borderId="4" xfId="6" applyFont="1" applyFill="1" applyBorder="1" applyAlignment="1">
      <alignment horizontal="center" vertical="center" wrapText="1"/>
    </xf>
    <xf numFmtId="42" fontId="2" fillId="2" borderId="6" xfId="6"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42" fontId="2" fillId="2" borderId="3" xfId="6" applyFont="1" applyFill="1" applyBorder="1" applyAlignment="1">
      <alignment horizontal="justify" vertical="center" wrapText="1"/>
    </xf>
    <xf numFmtId="42" fontId="1" fillId="0" borderId="4" xfId="6" applyFont="1" applyFill="1" applyBorder="1" applyAlignment="1">
      <alignment horizontal="center" vertical="center"/>
    </xf>
    <xf numFmtId="42" fontId="1" fillId="0" borderId="5" xfId="6" applyFont="1" applyFill="1" applyBorder="1" applyAlignment="1">
      <alignment horizontal="center" vertical="center"/>
    </xf>
    <xf numFmtId="42" fontId="1" fillId="0" borderId="6" xfId="6" applyFont="1" applyFill="1" applyBorder="1" applyAlignment="1">
      <alignment horizontal="center" vertical="center"/>
    </xf>
    <xf numFmtId="42" fontId="1" fillId="0" borderId="3" xfId="6" applyFont="1" applyFill="1" applyBorder="1" applyAlignment="1">
      <alignment horizontal="center" vertical="center" wrapText="1"/>
    </xf>
    <xf numFmtId="0" fontId="4" fillId="3" borderId="1" xfId="0" applyFont="1" applyFill="1" applyBorder="1" applyAlignment="1">
      <alignment horizontal="center" vertical="center" wrapText="1"/>
    </xf>
    <xf numFmtId="0" fontId="1" fillId="2" borderId="21" xfId="0" applyFont="1" applyFill="1" applyBorder="1" applyAlignment="1">
      <alignment horizontal="justify" vertical="center" wrapText="1"/>
    </xf>
    <xf numFmtId="0" fontId="1" fillId="2" borderId="22" xfId="0" applyFont="1" applyFill="1" applyBorder="1" applyAlignment="1">
      <alignment horizontal="justify" vertical="center" wrapText="1"/>
    </xf>
    <xf numFmtId="15" fontId="2" fillId="2" borderId="21" xfId="0" applyNumberFormat="1" applyFont="1" applyFill="1" applyBorder="1" applyAlignment="1">
      <alignment horizontal="center" vertical="center"/>
    </xf>
    <xf numFmtId="15" fontId="2" fillId="2" borderId="22" xfId="0" applyNumberFormat="1" applyFont="1" applyFill="1" applyBorder="1" applyAlignment="1">
      <alignment horizontal="center"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1" xfId="0" quotePrefix="1" applyFont="1" applyFill="1" applyBorder="1" applyAlignment="1">
      <alignment horizontal="justify" vertical="center" wrapText="1"/>
    </xf>
    <xf numFmtId="167" fontId="2" fillId="2" borderId="21" xfId="2" applyNumberFormat="1" applyFont="1" applyFill="1" applyBorder="1" applyAlignment="1">
      <alignment horizontal="center" vertical="center"/>
    </xf>
    <xf numFmtId="167" fontId="2" fillId="2" borderId="22" xfId="2" applyNumberFormat="1" applyFont="1" applyFill="1" applyBorder="1" applyAlignment="1">
      <alignment horizontal="center" vertical="center"/>
    </xf>
    <xf numFmtId="0" fontId="18" fillId="2" borderId="21" xfId="0" applyFont="1" applyFill="1" applyBorder="1" applyAlignment="1">
      <alignment horizontal="center" vertical="center"/>
    </xf>
    <xf numFmtId="0" fontId="18" fillId="2" borderId="22" xfId="0" applyFont="1" applyFill="1" applyBorder="1" applyAlignment="1">
      <alignment horizontal="center" vertical="center"/>
    </xf>
    <xf numFmtId="164" fontId="1" fillId="0" borderId="3" xfId="0" applyNumberFormat="1" applyFont="1" applyFill="1" applyBorder="1" applyAlignment="1">
      <alignment horizontal="center" vertical="center" wrapText="1"/>
    </xf>
    <xf numFmtId="9" fontId="2" fillId="2" borderId="21" xfId="0" applyNumberFormat="1" applyFont="1" applyFill="1" applyBorder="1" applyAlignment="1">
      <alignment horizontal="center" vertical="center"/>
    </xf>
    <xf numFmtId="166" fontId="2" fillId="2" borderId="21" xfId="0" applyNumberFormat="1" applyFont="1" applyFill="1" applyBorder="1" applyAlignment="1">
      <alignment horizontal="center" vertical="center"/>
    </xf>
    <xf numFmtId="0" fontId="2" fillId="2" borderId="21" xfId="0" applyFont="1" applyFill="1" applyBorder="1" applyAlignment="1">
      <alignment horizontal="center"/>
    </xf>
    <xf numFmtId="0" fontId="2" fillId="2" borderId="22" xfId="0" applyFont="1" applyFill="1" applyBorder="1" applyAlignment="1">
      <alignment horizontal="center"/>
    </xf>
    <xf numFmtId="166" fontId="1" fillId="0" borderId="21" xfId="3" applyNumberFormat="1" applyFont="1" applyFill="1" applyBorder="1" applyAlignment="1">
      <alignment horizontal="center" vertical="center" wrapText="1"/>
    </xf>
    <xf numFmtId="166" fontId="1" fillId="0" borderId="22" xfId="3" applyNumberFormat="1" applyFont="1" applyFill="1" applyBorder="1" applyAlignment="1">
      <alignment horizontal="center" vertical="center" wrapText="1"/>
    </xf>
    <xf numFmtId="166" fontId="1" fillId="2" borderId="3" xfId="3" applyNumberFormat="1" applyFont="1" applyFill="1" applyBorder="1" applyAlignment="1">
      <alignment horizontal="center" vertical="center" wrapText="1"/>
    </xf>
    <xf numFmtId="10" fontId="2" fillId="2" borderId="21" xfId="2" applyNumberFormat="1" applyFont="1" applyFill="1" applyBorder="1" applyAlignment="1">
      <alignment horizontal="center" vertical="center"/>
    </xf>
    <xf numFmtId="10" fontId="2" fillId="2" borderId="22" xfId="2" applyNumberFormat="1" applyFont="1" applyFill="1" applyBorder="1" applyAlignment="1">
      <alignment horizontal="center" vertical="center"/>
    </xf>
    <xf numFmtId="167" fontId="21" fillId="2" borderId="21" xfId="2" applyNumberFormat="1" applyFont="1" applyFill="1" applyBorder="1" applyAlignment="1">
      <alignment horizontal="center" vertical="center"/>
    </xf>
    <xf numFmtId="167" fontId="21" fillId="2" borderId="22" xfId="2" applyNumberFormat="1" applyFont="1" applyFill="1" applyBorder="1" applyAlignment="1">
      <alignment horizontal="center" vertical="center"/>
    </xf>
    <xf numFmtId="164" fontId="1" fillId="2" borderId="3" xfId="0" applyNumberFormat="1" applyFont="1" applyFill="1" applyBorder="1" applyAlignment="1">
      <alignment horizontal="center" vertical="center" wrapText="1"/>
    </xf>
    <xf numFmtId="164" fontId="1" fillId="0" borderId="21" xfId="0" applyNumberFormat="1" applyFont="1" applyFill="1" applyBorder="1" applyAlignment="1">
      <alignment horizontal="center" vertical="center" wrapText="1"/>
    </xf>
    <xf numFmtId="164" fontId="1" fillId="0" borderId="22" xfId="0" applyNumberFormat="1"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6" fontId="1" fillId="2" borderId="21" xfId="3" applyNumberFormat="1" applyFont="1" applyFill="1" applyBorder="1" applyAlignment="1">
      <alignment horizontal="center" vertical="center" wrapText="1"/>
    </xf>
    <xf numFmtId="166" fontId="1" fillId="2" borderId="22" xfId="3" applyNumberFormat="1" applyFont="1" applyFill="1" applyBorder="1" applyAlignment="1">
      <alignment horizontal="center" vertical="center" wrapText="1"/>
    </xf>
    <xf numFmtId="167" fontId="2" fillId="2" borderId="21" xfId="0" applyNumberFormat="1" applyFont="1" applyFill="1" applyBorder="1" applyAlignment="1">
      <alignment horizontal="center" vertical="center"/>
    </xf>
    <xf numFmtId="167" fontId="2" fillId="2" borderId="22" xfId="0" applyNumberFormat="1"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3" xfId="0" applyFont="1" applyFill="1" applyBorder="1" applyAlignment="1">
      <alignment horizontal="justify" vertical="center" wrapText="1"/>
    </xf>
    <xf numFmtId="0" fontId="2" fillId="2" borderId="3" xfId="0" applyFont="1" applyFill="1" applyBorder="1" applyAlignment="1">
      <alignment horizontal="justify" vertical="center" wrapText="1"/>
    </xf>
  </cellXfs>
  <cellStyles count="7">
    <cellStyle name="Millares [0]" xfId="5" builtinId="6"/>
    <cellStyle name="Moneda" xfId="3" builtinId="4"/>
    <cellStyle name="Moneda [0]" xfId="1" builtinId="7"/>
    <cellStyle name="Moneda [0] 2" xfId="4"/>
    <cellStyle name="Moneda [0] 3" xfId="6"/>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695325</xdr:colOff>
      <xdr:row>42</xdr:row>
      <xdr:rowOff>133350</xdr:rowOff>
    </xdr:from>
    <xdr:ext cx="76200" cy="438150"/>
    <xdr:sp macro="" textlink="">
      <xdr:nvSpPr>
        <xdr:cNvPr id="2" name="Text Box 5"/>
        <xdr:cNvSpPr txBox="1">
          <a:spLocks noChangeArrowheads="1"/>
        </xdr:cNvSpPr>
      </xdr:nvSpPr>
      <xdr:spPr bwMode="auto">
        <a:xfrm>
          <a:off x="3743325" y="9553575"/>
          <a:ext cx="76200" cy="438150"/>
        </a:xfrm>
        <a:prstGeom prst="rect">
          <a:avLst/>
        </a:prstGeom>
        <a:solidFill>
          <a:srgbClr val="FFFFFF"/>
        </a:solidFill>
        <a:ln w="9525">
          <a:noFill/>
          <a:miter lim="800000"/>
          <a:headEnd/>
          <a:tailEnd/>
        </a:ln>
      </xdr:spPr>
      <xdr:txBody>
        <a:bodyPr wrap="none" lIns="91440" tIns="45720" rIns="91440" bIns="45720" anchor="t" upright="1">
          <a:spAutoFit/>
        </a:bodyPr>
        <a:lstStyle/>
        <a:p>
          <a:pPr algn="l" rtl="0">
            <a:defRPr sz="1000"/>
          </a:pPr>
          <a:endParaRPr lang="en-US" sz="1200" b="0" i="0" u="none" strike="noStrike" baseline="0">
            <a:solidFill>
              <a:srgbClr val="000000"/>
            </a:solidFill>
            <a:latin typeface="Times New Roman"/>
            <a:cs typeface="Times New Roman"/>
          </a:endParaRPr>
        </a:p>
        <a:p>
          <a:pPr algn="l" rtl="0">
            <a:defRPr sz="1000"/>
          </a:pPr>
          <a:endParaRPr lang="en-US" sz="1200" b="0" i="0" u="none" strike="noStrike" baseline="0">
            <a:solidFill>
              <a:srgbClr val="000000"/>
            </a:solidFill>
            <a:latin typeface="Times New Roman"/>
            <a:cs typeface="Times New Roman"/>
          </a:endParaRPr>
        </a:p>
      </xdr:txBody>
    </xdr:sp>
    <xdr:clientData/>
  </xdr:oneCellAnchor>
  <xdr:twoCellAnchor>
    <xdr:from>
      <xdr:col>0</xdr:col>
      <xdr:colOff>115981</xdr:colOff>
      <xdr:row>18</xdr:row>
      <xdr:rowOff>14381</xdr:rowOff>
    </xdr:from>
    <xdr:to>
      <xdr:col>8</xdr:col>
      <xdr:colOff>725714</xdr:colOff>
      <xdr:row>29</xdr:row>
      <xdr:rowOff>500062</xdr:rowOff>
    </xdr:to>
    <xdr:sp macro="" textlink="">
      <xdr:nvSpPr>
        <xdr:cNvPr id="3" name="Rectangle 11"/>
        <xdr:cNvSpPr>
          <a:spLocks noChangeArrowheads="1"/>
        </xdr:cNvSpPr>
      </xdr:nvSpPr>
      <xdr:spPr bwMode="auto">
        <a:xfrm>
          <a:off x="115981" y="4046631"/>
          <a:ext cx="6705733" cy="2581181"/>
        </a:xfrm>
        <a:prstGeom prst="rect">
          <a:avLst/>
        </a:prstGeom>
        <a:noFill/>
        <a:ln w="38100">
          <a:noFill/>
          <a:miter lim="800000"/>
          <a:headEnd/>
          <a:tailEnd/>
        </a:ln>
        <a:effectLst>
          <a:outerShdw dist="28398" dir="3806097" algn="ctr" rotWithShape="0">
            <a:srgbClr val="7F7F7F">
              <a:alpha val="50000"/>
            </a:srgbClr>
          </a:outerShdw>
        </a:effectLst>
      </xdr:spPr>
      <xdr:txBody>
        <a:bodyPr vertOverflow="clip" wrap="square" lIns="91440" tIns="45720" rIns="91440" bIns="45720" anchor="t" upright="1"/>
        <a:lstStyle/>
        <a:p>
          <a:pPr algn="ctr" rtl="0">
            <a:defRPr sz="1000"/>
          </a:pPr>
          <a:endParaRPr lang="en-US" sz="2400" b="0"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r>
            <a:rPr lang="en-US" sz="2400" b="1" i="0" u="none" strike="noStrike" baseline="0">
              <a:solidFill>
                <a:sysClr val="windowText" lastClr="000000"/>
              </a:solidFill>
              <a:latin typeface="Arial Narrow"/>
            </a:rPr>
            <a:t>SEGUIMIENTO AL PLAN DE CONVOCATORIAS 2017</a:t>
          </a:r>
        </a:p>
        <a:p>
          <a:pPr algn="ctr" rtl="0">
            <a:defRPr sz="1000"/>
          </a:pPr>
          <a:r>
            <a:rPr lang="en-US" sz="2400" b="1" i="0" u="none" strike="noStrike" baseline="0">
              <a:solidFill>
                <a:sysClr val="windowText" lastClr="000000"/>
              </a:solidFill>
              <a:effectLst/>
              <a:latin typeface="Arial Narrow"/>
              <a:ea typeface="+mn-ea"/>
              <a:cs typeface="+mn-cs"/>
            </a:rPr>
            <a:t>Corte a 31 de Octubre de 2017</a:t>
          </a:r>
          <a:endParaRPr lang="en-US" sz="2400" b="0" i="0" u="none" strike="noStrike" baseline="0">
            <a:solidFill>
              <a:sysClr val="windowText" lastClr="000000"/>
            </a:solidFill>
            <a:latin typeface="Arial Narrow"/>
          </a:endParaRPr>
        </a:p>
      </xdr:txBody>
    </xdr:sp>
    <xdr:clientData/>
  </xdr:twoCellAnchor>
  <xdr:twoCellAnchor editAs="oneCell">
    <xdr:from>
      <xdr:col>0</xdr:col>
      <xdr:colOff>40822</xdr:colOff>
      <xdr:row>2</xdr:row>
      <xdr:rowOff>0</xdr:rowOff>
    </xdr:from>
    <xdr:to>
      <xdr:col>8</xdr:col>
      <xdr:colOff>734786</xdr:colOff>
      <xdr:row>14</xdr:row>
      <xdr:rowOff>84667</xdr:rowOff>
    </xdr:to>
    <xdr:pic>
      <xdr:nvPicPr>
        <xdr:cNvPr id="4" name="11 Imagen" descr="graficacion-01.png"/>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31" r="17670" b="58277"/>
        <a:stretch/>
      </xdr:blipFill>
      <xdr:spPr>
        <a:xfrm>
          <a:off x="40822" y="638175"/>
          <a:ext cx="6789964" cy="2370667"/>
        </a:xfrm>
        <a:prstGeom prst="rect">
          <a:avLst/>
        </a:prstGeom>
      </xdr:spPr>
    </xdr:pic>
    <xdr:clientData/>
  </xdr:twoCellAnchor>
  <xdr:twoCellAnchor editAs="oneCell">
    <xdr:from>
      <xdr:col>0</xdr:col>
      <xdr:colOff>63500</xdr:colOff>
      <xdr:row>36</xdr:row>
      <xdr:rowOff>222250</xdr:rowOff>
    </xdr:from>
    <xdr:to>
      <xdr:col>8</xdr:col>
      <xdr:colOff>698500</xdr:colOff>
      <xdr:row>45</xdr:row>
      <xdr:rowOff>121557</xdr:rowOff>
    </xdr:to>
    <xdr:pic>
      <xdr:nvPicPr>
        <xdr:cNvPr id="5" name="12 Imagen" descr="graficacion-01.png"/>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199" t="78611" r="24102"/>
        <a:stretch/>
      </xdr:blipFill>
      <xdr:spPr>
        <a:xfrm>
          <a:off x="63500" y="8350250"/>
          <a:ext cx="6731000" cy="17408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752476</xdr:colOff>
      <xdr:row>0</xdr:row>
      <xdr:rowOff>194733</xdr:rowOff>
    </xdr:from>
    <xdr:to>
      <xdr:col>1</xdr:col>
      <xdr:colOff>3095626</xdr:colOff>
      <xdr:row>2</xdr:row>
      <xdr:rowOff>79376</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0476" y="194733"/>
          <a:ext cx="2343150" cy="42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931637</xdr:colOff>
      <xdr:row>0</xdr:row>
      <xdr:rowOff>165251</xdr:rowOff>
    </xdr:from>
    <xdr:to>
      <xdr:col>2</xdr:col>
      <xdr:colOff>308430</xdr:colOff>
      <xdr:row>2</xdr:row>
      <xdr:rowOff>49894</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0994" y="165251"/>
          <a:ext cx="2343150" cy="42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2</xdr:col>
      <xdr:colOff>931335</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2345202</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926"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46"/>
  <sheetViews>
    <sheetView tabSelected="1" zoomScale="60" zoomScaleNormal="60" zoomScalePageLayoutView="50" workbookViewId="0">
      <selection activeCell="Q9" sqref="Q9"/>
    </sheetView>
  </sheetViews>
  <sheetFormatPr baseColWidth="10" defaultRowHeight="15" x14ac:dyDescent="0.25"/>
  <sheetData>
    <row r="1" spans="1:9" x14ac:dyDescent="0.25">
      <c r="A1" s="5"/>
      <c r="B1" s="6"/>
      <c r="C1" s="6"/>
      <c r="D1" s="6"/>
      <c r="E1" s="6"/>
      <c r="F1" s="6"/>
      <c r="G1" s="6"/>
      <c r="H1" s="6"/>
      <c r="I1" s="7"/>
    </row>
    <row r="2" spans="1:9" ht="35.25" customHeight="1" x14ac:dyDescent="0.25">
      <c r="A2" s="8"/>
      <c r="B2" s="9"/>
      <c r="C2" s="9"/>
      <c r="D2" s="9"/>
      <c r="E2" s="9"/>
      <c r="F2" s="9"/>
      <c r="G2" s="9"/>
      <c r="H2" s="9"/>
      <c r="I2" s="10"/>
    </row>
    <row r="3" spans="1:9" x14ac:dyDescent="0.25">
      <c r="A3" s="8"/>
      <c r="B3" s="9"/>
      <c r="C3" s="9"/>
      <c r="D3" s="9"/>
      <c r="E3" s="9"/>
      <c r="F3" s="9"/>
      <c r="G3" s="9"/>
      <c r="H3" s="9"/>
      <c r="I3" s="10"/>
    </row>
    <row r="4" spans="1:9" x14ac:dyDescent="0.25">
      <c r="A4" s="8"/>
      <c r="B4" s="9"/>
      <c r="C4" s="9"/>
      <c r="D4" s="9"/>
      <c r="E4" s="9"/>
      <c r="F4" s="9"/>
      <c r="G4" s="9"/>
      <c r="H4" s="9"/>
      <c r="I4" s="10"/>
    </row>
    <row r="5" spans="1:9" x14ac:dyDescent="0.25">
      <c r="A5" s="8"/>
      <c r="B5" s="9"/>
      <c r="C5" s="9"/>
      <c r="D5" s="9"/>
      <c r="E5" s="9"/>
      <c r="F5" s="9"/>
      <c r="G5" s="9"/>
      <c r="H5" s="9"/>
      <c r="I5" s="10"/>
    </row>
    <row r="6" spans="1:9" x14ac:dyDescent="0.25">
      <c r="A6" s="8"/>
      <c r="B6" s="9"/>
      <c r="C6" s="9"/>
      <c r="D6" s="9"/>
      <c r="E6" s="9"/>
      <c r="F6" s="9"/>
      <c r="G6" s="9"/>
      <c r="H6" s="9"/>
      <c r="I6" s="10"/>
    </row>
    <row r="7" spans="1:9" x14ac:dyDescent="0.25">
      <c r="A7" s="8"/>
      <c r="B7" s="9"/>
      <c r="C7" s="9"/>
      <c r="D7" s="9"/>
      <c r="E7" s="9"/>
      <c r="F7" s="9"/>
      <c r="G7" s="9"/>
      <c r="H7" s="9"/>
      <c r="I7" s="10"/>
    </row>
    <row r="8" spans="1:9" x14ac:dyDescent="0.25">
      <c r="A8" s="8"/>
      <c r="B8" s="9"/>
      <c r="C8" s="9"/>
      <c r="D8" s="9"/>
      <c r="E8" s="9"/>
      <c r="F8" s="9"/>
      <c r="G8" s="9"/>
      <c r="H8" s="9"/>
      <c r="I8" s="10"/>
    </row>
    <row r="9" spans="1:9" x14ac:dyDescent="0.25">
      <c r="A9" s="8"/>
      <c r="B9" s="9"/>
      <c r="C9" s="9"/>
      <c r="D9" s="9"/>
      <c r="E9" s="9"/>
      <c r="F9" s="9"/>
      <c r="G9" s="9"/>
      <c r="H9" s="9"/>
      <c r="I9" s="10"/>
    </row>
    <row r="10" spans="1:9" x14ac:dyDescent="0.25">
      <c r="A10" s="8"/>
      <c r="B10" s="9"/>
      <c r="C10" s="9"/>
      <c r="D10" s="9"/>
      <c r="E10" s="9"/>
      <c r="F10" s="9"/>
      <c r="G10" s="9"/>
      <c r="H10" s="9"/>
      <c r="I10" s="10"/>
    </row>
    <row r="11" spans="1:9" x14ac:dyDescent="0.25">
      <c r="A11" s="8"/>
      <c r="B11" s="9"/>
      <c r="C11" s="9"/>
      <c r="D11" s="9"/>
      <c r="E11" s="9"/>
      <c r="F11" s="9"/>
      <c r="G11" s="9"/>
      <c r="H11" s="9"/>
      <c r="I11" s="10"/>
    </row>
    <row r="12" spans="1:9" x14ac:dyDescent="0.25">
      <c r="A12" s="8"/>
      <c r="B12" s="9"/>
      <c r="C12" s="9"/>
      <c r="D12" s="9"/>
      <c r="E12" s="9"/>
      <c r="F12" s="9"/>
      <c r="G12" s="9"/>
      <c r="H12" s="9"/>
      <c r="I12" s="10"/>
    </row>
    <row r="13" spans="1:9" x14ac:dyDescent="0.25">
      <c r="A13" s="8"/>
      <c r="B13" s="9"/>
      <c r="C13" s="9"/>
      <c r="D13" s="9"/>
      <c r="E13" s="9"/>
      <c r="F13" s="9"/>
      <c r="G13" s="9"/>
      <c r="H13" s="9"/>
      <c r="I13" s="10"/>
    </row>
    <row r="14" spans="1:9" x14ac:dyDescent="0.25">
      <c r="A14" s="8"/>
      <c r="B14" s="9"/>
      <c r="C14" s="9"/>
      <c r="D14" s="9"/>
      <c r="E14" s="9"/>
      <c r="F14" s="9"/>
      <c r="G14" s="9"/>
      <c r="H14" s="9"/>
      <c r="I14" s="10"/>
    </row>
    <row r="15" spans="1:9" ht="42.75" customHeight="1" x14ac:dyDescent="0.25">
      <c r="A15" s="8"/>
      <c r="B15" s="9"/>
      <c r="C15" s="9"/>
      <c r="D15" s="9"/>
      <c r="E15" s="9"/>
      <c r="F15" s="9"/>
      <c r="G15" s="9"/>
      <c r="H15" s="9"/>
      <c r="I15" s="10"/>
    </row>
    <row r="16" spans="1:9" x14ac:dyDescent="0.25">
      <c r="A16" s="8"/>
      <c r="B16" s="9"/>
      <c r="C16" s="9"/>
      <c r="D16" s="9"/>
      <c r="E16" s="9"/>
      <c r="F16" s="9"/>
      <c r="G16" s="9"/>
      <c r="H16" s="9"/>
      <c r="I16" s="10"/>
    </row>
    <row r="17" spans="1:9" x14ac:dyDescent="0.25">
      <c r="A17" s="8"/>
      <c r="B17" s="9"/>
      <c r="C17" s="9"/>
      <c r="D17" s="9"/>
      <c r="E17" s="9"/>
      <c r="F17" s="9"/>
      <c r="G17" s="9"/>
      <c r="H17" s="9"/>
      <c r="I17" s="10"/>
    </row>
    <row r="18" spans="1:9" x14ac:dyDescent="0.25">
      <c r="A18" s="8"/>
      <c r="B18" s="9"/>
      <c r="C18" s="9"/>
      <c r="D18" s="9"/>
      <c r="E18" s="9"/>
      <c r="F18" s="9"/>
      <c r="G18" s="9"/>
      <c r="H18" s="9"/>
      <c r="I18" s="10"/>
    </row>
    <row r="19" spans="1:9" x14ac:dyDescent="0.25">
      <c r="A19" s="8"/>
      <c r="B19" s="9"/>
      <c r="C19" s="9"/>
      <c r="D19" s="9"/>
      <c r="E19" s="9"/>
      <c r="F19" s="9"/>
      <c r="G19" s="9"/>
      <c r="H19" s="9"/>
      <c r="I19" s="10"/>
    </row>
    <row r="20" spans="1:9" x14ac:dyDescent="0.25">
      <c r="A20" s="8"/>
      <c r="B20" s="9"/>
      <c r="C20" s="9"/>
      <c r="D20" s="9"/>
      <c r="E20" s="9"/>
      <c r="F20" s="9"/>
      <c r="G20" s="9"/>
      <c r="H20" s="9"/>
      <c r="I20" s="10"/>
    </row>
    <row r="21" spans="1:9" x14ac:dyDescent="0.25">
      <c r="A21" s="8"/>
      <c r="B21" s="9"/>
      <c r="C21" s="9"/>
      <c r="D21" s="9"/>
      <c r="E21" s="9"/>
      <c r="F21" s="9"/>
      <c r="G21" s="9"/>
      <c r="H21" s="9"/>
      <c r="I21" s="10"/>
    </row>
    <row r="22" spans="1:9" x14ac:dyDescent="0.25">
      <c r="A22" s="8"/>
      <c r="B22" s="9"/>
      <c r="C22" s="9"/>
      <c r="D22" s="9"/>
      <c r="E22" s="9"/>
      <c r="F22" s="9"/>
      <c r="G22" s="9"/>
      <c r="H22" s="9"/>
      <c r="I22" s="10"/>
    </row>
    <row r="23" spans="1:9" x14ac:dyDescent="0.25">
      <c r="A23" s="8"/>
      <c r="B23" s="9"/>
      <c r="C23" s="9"/>
      <c r="D23" s="9"/>
      <c r="E23" s="9"/>
      <c r="F23" s="9"/>
      <c r="G23" s="9"/>
      <c r="H23" s="9"/>
      <c r="I23" s="10"/>
    </row>
    <row r="24" spans="1:9" x14ac:dyDescent="0.25">
      <c r="A24" s="8"/>
      <c r="B24" s="9"/>
      <c r="C24" s="9"/>
      <c r="D24" s="9"/>
      <c r="E24" s="9"/>
      <c r="F24" s="9"/>
      <c r="G24" s="9"/>
      <c r="H24" s="9"/>
      <c r="I24" s="10"/>
    </row>
    <row r="25" spans="1:9" x14ac:dyDescent="0.25">
      <c r="A25" s="8"/>
      <c r="B25" s="9"/>
      <c r="C25" s="9"/>
      <c r="D25" s="9"/>
      <c r="E25" s="9"/>
      <c r="F25" s="9"/>
      <c r="G25" s="9"/>
      <c r="H25" s="9"/>
      <c r="I25" s="10"/>
    </row>
    <row r="26" spans="1:9" x14ac:dyDescent="0.25">
      <c r="A26" s="8"/>
      <c r="B26" s="9"/>
      <c r="C26" s="9"/>
      <c r="D26" s="9"/>
      <c r="E26" s="9"/>
      <c r="F26" s="9"/>
      <c r="G26" s="9"/>
      <c r="H26" s="9"/>
      <c r="I26" s="10"/>
    </row>
    <row r="27" spans="1:9" x14ac:dyDescent="0.25">
      <c r="A27" s="8"/>
      <c r="B27" s="9"/>
      <c r="C27" s="9"/>
      <c r="D27" s="9"/>
      <c r="E27" s="9"/>
      <c r="F27" s="9"/>
      <c r="G27" s="9"/>
      <c r="H27" s="9"/>
      <c r="I27" s="10"/>
    </row>
    <row r="28" spans="1:9" x14ac:dyDescent="0.25">
      <c r="A28" s="8"/>
      <c r="B28" s="9"/>
      <c r="C28" s="9"/>
      <c r="D28" s="9"/>
      <c r="E28" s="9"/>
      <c r="F28" s="9"/>
      <c r="G28" s="9"/>
      <c r="H28" s="9"/>
      <c r="I28" s="10"/>
    </row>
    <row r="29" spans="1:9" x14ac:dyDescent="0.25">
      <c r="A29" s="8"/>
      <c r="B29" s="9"/>
      <c r="C29" s="9"/>
      <c r="D29" s="9"/>
      <c r="E29" s="9"/>
      <c r="F29" s="9"/>
      <c r="G29" s="9"/>
      <c r="H29" s="9"/>
      <c r="I29" s="10"/>
    </row>
    <row r="30" spans="1:9" ht="42" customHeight="1" x14ac:dyDescent="0.25">
      <c r="A30" s="8"/>
      <c r="B30" s="9"/>
      <c r="C30" s="9"/>
      <c r="D30" s="9"/>
      <c r="E30" s="9"/>
      <c r="F30" s="9"/>
      <c r="G30" s="9"/>
      <c r="H30" s="9"/>
      <c r="I30" s="10"/>
    </row>
    <row r="31" spans="1:9" x14ac:dyDescent="0.25">
      <c r="A31" s="8"/>
      <c r="B31" s="9"/>
      <c r="C31" s="9"/>
      <c r="D31" s="9"/>
      <c r="E31" s="9"/>
      <c r="F31" s="9"/>
      <c r="G31" s="9"/>
      <c r="H31" s="9"/>
      <c r="I31" s="10"/>
    </row>
    <row r="32" spans="1:9" ht="20.25" customHeight="1" x14ac:dyDescent="0.25">
      <c r="A32" s="8"/>
      <c r="B32" s="9"/>
      <c r="C32" s="9"/>
      <c r="D32" s="9"/>
      <c r="E32" s="9"/>
      <c r="F32" s="9"/>
      <c r="G32" s="9"/>
      <c r="H32" s="9"/>
      <c r="I32" s="10"/>
    </row>
    <row r="33" spans="1:9" ht="20.25" customHeight="1" x14ac:dyDescent="0.25">
      <c r="A33" s="8"/>
      <c r="B33" s="9"/>
      <c r="C33" s="9"/>
      <c r="D33" s="9"/>
      <c r="E33" s="9"/>
      <c r="F33" s="9"/>
      <c r="G33" s="9"/>
      <c r="H33" s="9"/>
      <c r="I33" s="10"/>
    </row>
    <row r="34" spans="1:9" ht="20.25" customHeight="1" x14ac:dyDescent="0.25">
      <c r="A34" s="8"/>
      <c r="B34" s="9"/>
      <c r="C34" s="9"/>
      <c r="D34" s="9"/>
      <c r="E34" s="9"/>
      <c r="F34" s="9"/>
      <c r="G34" s="9"/>
      <c r="H34" s="9"/>
      <c r="I34" s="10"/>
    </row>
    <row r="35" spans="1:9" ht="20.25" customHeight="1" x14ac:dyDescent="0.25">
      <c r="A35" s="8"/>
      <c r="B35" s="9"/>
      <c r="C35" s="9"/>
      <c r="D35" s="9"/>
      <c r="E35" s="9"/>
      <c r="F35" s="9"/>
      <c r="G35" s="9"/>
      <c r="H35" s="9"/>
      <c r="I35" s="10"/>
    </row>
    <row r="36" spans="1:9" ht="20.25" customHeight="1" x14ac:dyDescent="0.25">
      <c r="A36" s="147"/>
      <c r="B36" s="148"/>
      <c r="C36" s="148"/>
      <c r="D36" s="148"/>
      <c r="E36" s="148"/>
      <c r="F36" s="148"/>
      <c r="G36" s="148"/>
      <c r="H36" s="148"/>
      <c r="I36" s="149"/>
    </row>
    <row r="37" spans="1:9" ht="20.25" customHeight="1" x14ac:dyDescent="0.25">
      <c r="A37" s="8"/>
      <c r="B37" s="9"/>
      <c r="C37" s="9"/>
      <c r="D37" s="9"/>
      <c r="E37" s="9"/>
      <c r="F37" s="9"/>
      <c r="G37" s="9"/>
      <c r="H37" s="9"/>
      <c r="I37" s="10"/>
    </row>
    <row r="38" spans="1:9" ht="20.25" customHeight="1" x14ac:dyDescent="0.25">
      <c r="A38" s="8"/>
      <c r="B38" s="9"/>
      <c r="C38" s="9"/>
      <c r="D38" s="9"/>
      <c r="E38" s="9"/>
      <c r="F38" s="9"/>
      <c r="G38" s="9"/>
      <c r="H38" s="9"/>
      <c r="I38" s="10"/>
    </row>
    <row r="39" spans="1:9" x14ac:dyDescent="0.25">
      <c r="A39" s="8"/>
      <c r="B39" s="9"/>
      <c r="C39" s="9"/>
      <c r="D39" s="9"/>
      <c r="E39" s="9"/>
      <c r="F39" s="9"/>
      <c r="G39" s="9"/>
      <c r="H39" s="9"/>
      <c r="I39" s="10"/>
    </row>
    <row r="40" spans="1:9" x14ac:dyDescent="0.25">
      <c r="A40" s="8"/>
      <c r="B40" s="9"/>
      <c r="C40" s="9"/>
      <c r="D40" s="9"/>
      <c r="E40" s="9"/>
      <c r="F40" s="9"/>
      <c r="G40" s="9"/>
      <c r="H40" s="9"/>
      <c r="I40" s="10"/>
    </row>
    <row r="41" spans="1:9" x14ac:dyDescent="0.25">
      <c r="A41" s="8"/>
      <c r="B41" s="9"/>
      <c r="C41" s="9"/>
      <c r="D41" s="9"/>
      <c r="E41" s="9"/>
      <c r="F41" s="9"/>
      <c r="G41" s="9"/>
      <c r="H41" s="9"/>
      <c r="I41" s="10"/>
    </row>
    <row r="42" spans="1:9" x14ac:dyDescent="0.25">
      <c r="A42" s="8"/>
      <c r="B42" s="9"/>
      <c r="C42" s="9"/>
      <c r="D42" s="9"/>
      <c r="E42" s="9"/>
      <c r="F42" s="9"/>
      <c r="G42" s="9"/>
      <c r="H42" s="9"/>
      <c r="I42" s="10"/>
    </row>
    <row r="43" spans="1:9" x14ac:dyDescent="0.25">
      <c r="A43" s="8"/>
      <c r="B43" s="9"/>
      <c r="C43" s="9"/>
      <c r="D43" s="9"/>
      <c r="E43" s="9"/>
      <c r="F43" s="9"/>
      <c r="G43" s="9"/>
      <c r="H43" s="9"/>
      <c r="I43" s="10"/>
    </row>
    <row r="44" spans="1:9" x14ac:dyDescent="0.25">
      <c r="A44" s="8"/>
      <c r="B44" s="9"/>
      <c r="C44" s="9"/>
      <c r="D44" s="9"/>
      <c r="E44" s="9"/>
      <c r="F44" s="9"/>
      <c r="G44" s="9"/>
      <c r="H44" s="9"/>
      <c r="I44" s="10"/>
    </row>
    <row r="45" spans="1:9" x14ac:dyDescent="0.25">
      <c r="A45" s="8"/>
      <c r="B45" s="9"/>
      <c r="C45" s="9"/>
      <c r="D45" s="9"/>
      <c r="E45" s="9"/>
      <c r="F45" s="9"/>
      <c r="G45" s="9"/>
      <c r="H45" s="9"/>
      <c r="I45" s="10"/>
    </row>
    <row r="46" spans="1:9" ht="15.75" thickBot="1" x14ac:dyDescent="0.3">
      <c r="A46" s="11"/>
      <c r="B46" s="12"/>
      <c r="C46" s="12"/>
      <c r="D46" s="12"/>
      <c r="E46" s="12"/>
      <c r="F46" s="12"/>
      <c r="G46" s="12"/>
      <c r="H46" s="12"/>
      <c r="I46" s="13"/>
    </row>
  </sheetData>
  <mergeCells count="1">
    <mergeCell ref="A36:I3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00B0F0"/>
    <pageSetUpPr fitToPage="1"/>
  </sheetPr>
  <dimension ref="A1:S17"/>
  <sheetViews>
    <sheetView zoomScale="62" zoomScaleNormal="62" zoomScalePageLayoutView="30" workbookViewId="0">
      <selection activeCell="E11" sqref="E11"/>
    </sheetView>
  </sheetViews>
  <sheetFormatPr baseColWidth="10" defaultColWidth="21" defaultRowHeight="15" x14ac:dyDescent="0.25"/>
  <cols>
    <col min="1" max="1" width="7.5703125" style="23" customWidth="1"/>
    <col min="2" max="2" width="54.5703125" style="24" customWidth="1"/>
    <col min="3" max="3" width="18" style="33" customWidth="1"/>
    <col min="4" max="4" width="13.28515625" style="24" customWidth="1"/>
    <col min="5" max="5" width="17.5703125" style="23" customWidth="1"/>
    <col min="6" max="6" width="18" style="23" customWidth="1"/>
    <col min="7" max="7" width="23.28515625" style="24" customWidth="1"/>
    <col min="8" max="8" width="26.5703125" style="23" bestFit="1" customWidth="1"/>
    <col min="9" max="9" width="25.5703125" style="24" customWidth="1"/>
    <col min="10" max="12" width="24.85546875" style="24" customWidth="1"/>
    <col min="13" max="13" width="25.140625" style="24" customWidth="1"/>
    <col min="14" max="14" width="14.28515625" style="24" bestFit="1" customWidth="1"/>
    <col min="15" max="15" width="10.85546875" style="24" customWidth="1"/>
    <col min="16" max="16" width="21" style="24"/>
    <col min="17" max="17" width="65.5703125" style="94" customWidth="1"/>
    <col min="18" max="18" width="46.28515625" style="94" customWidth="1"/>
    <col min="19" max="16384" width="21" style="24"/>
  </cols>
  <sheetData>
    <row r="1" spans="1:19" ht="21.75" customHeight="1" x14ac:dyDescent="0.25">
      <c r="A1" s="182"/>
      <c r="B1" s="183"/>
      <c r="C1" s="184"/>
      <c r="D1" s="175" t="s">
        <v>16</v>
      </c>
      <c r="E1" s="176"/>
      <c r="F1" s="176"/>
      <c r="G1" s="176"/>
      <c r="H1" s="176"/>
      <c r="I1" s="176"/>
      <c r="J1" s="176"/>
      <c r="K1" s="176"/>
      <c r="L1" s="176"/>
      <c r="M1" s="176"/>
      <c r="N1" s="176"/>
      <c r="O1" s="176"/>
      <c r="P1" s="177"/>
      <c r="Q1" s="181" t="s">
        <v>19</v>
      </c>
      <c r="R1" s="181"/>
    </row>
    <row r="2" spans="1:19" ht="21.75" customHeight="1" x14ac:dyDescent="0.25">
      <c r="A2" s="185"/>
      <c r="B2" s="186"/>
      <c r="C2" s="187"/>
      <c r="D2" s="175"/>
      <c r="E2" s="176"/>
      <c r="F2" s="176"/>
      <c r="G2" s="176"/>
      <c r="H2" s="176"/>
      <c r="I2" s="176"/>
      <c r="J2" s="176"/>
      <c r="K2" s="176"/>
      <c r="L2" s="176"/>
      <c r="M2" s="176"/>
      <c r="N2" s="176"/>
      <c r="O2" s="176"/>
      <c r="P2" s="177"/>
      <c r="Q2" s="181" t="s">
        <v>20</v>
      </c>
      <c r="R2" s="181"/>
    </row>
    <row r="3" spans="1:19" ht="21.75" customHeight="1" x14ac:dyDescent="0.25">
      <c r="A3" s="188"/>
      <c r="B3" s="189"/>
      <c r="C3" s="190"/>
      <c r="D3" s="175"/>
      <c r="E3" s="176"/>
      <c r="F3" s="176"/>
      <c r="G3" s="176"/>
      <c r="H3" s="176"/>
      <c r="I3" s="176"/>
      <c r="J3" s="176"/>
      <c r="K3" s="176"/>
      <c r="L3" s="176"/>
      <c r="M3" s="176"/>
      <c r="N3" s="176"/>
      <c r="O3" s="176"/>
      <c r="P3" s="177"/>
      <c r="Q3" s="181" t="s">
        <v>21</v>
      </c>
      <c r="R3" s="181"/>
    </row>
    <row r="4" spans="1:19" ht="22.15" customHeight="1" x14ac:dyDescent="0.25">
      <c r="A4" s="20"/>
      <c r="B4" s="25"/>
      <c r="C4" s="31"/>
      <c r="D4" s="178" t="s">
        <v>23</v>
      </c>
      <c r="E4" s="178"/>
      <c r="F4" s="178"/>
      <c r="G4" s="178"/>
      <c r="H4" s="178"/>
      <c r="I4" s="178"/>
      <c r="J4" s="178"/>
      <c r="K4" s="178"/>
      <c r="L4" s="178"/>
      <c r="M4" s="178"/>
      <c r="N4" s="178"/>
      <c r="O4" s="178"/>
      <c r="P4" s="178"/>
      <c r="Q4" s="178"/>
      <c r="R4" s="178"/>
    </row>
    <row r="5" spans="1:19" x14ac:dyDescent="0.25">
      <c r="A5" s="20"/>
      <c r="B5" s="25"/>
      <c r="C5" s="31"/>
      <c r="D5" s="25"/>
      <c r="E5" s="20"/>
      <c r="F5" s="20"/>
      <c r="G5" s="25"/>
      <c r="H5" s="20"/>
      <c r="I5" s="25"/>
      <c r="J5" s="25"/>
      <c r="K5" s="25"/>
      <c r="L5" s="25"/>
      <c r="M5" s="25"/>
    </row>
    <row r="6" spans="1:19" ht="21" customHeight="1" x14ac:dyDescent="0.25">
      <c r="A6" s="179" t="s">
        <v>24</v>
      </c>
      <c r="B6" s="180"/>
      <c r="C6" s="180"/>
      <c r="D6" s="180"/>
      <c r="E6" s="180"/>
      <c r="F6" s="180"/>
      <c r="G6" s="180"/>
      <c r="H6" s="180"/>
      <c r="I6" s="180"/>
      <c r="J6" s="180"/>
      <c r="K6" s="180"/>
      <c r="L6" s="180"/>
      <c r="M6" s="180"/>
      <c r="N6" s="180"/>
      <c r="O6" s="180"/>
      <c r="P6" s="180"/>
      <c r="Q6" s="180"/>
      <c r="R6" s="180"/>
    </row>
    <row r="7" spans="1:19" ht="28.9" customHeight="1" x14ac:dyDescent="0.25">
      <c r="A7" s="170" t="s">
        <v>0</v>
      </c>
      <c r="B7" s="170" t="s">
        <v>1</v>
      </c>
      <c r="C7" s="191" t="s">
        <v>2</v>
      </c>
      <c r="D7" s="170" t="s">
        <v>38</v>
      </c>
      <c r="E7" s="169" t="s">
        <v>4</v>
      </c>
      <c r="F7" s="169" t="s">
        <v>5</v>
      </c>
      <c r="G7" s="170" t="s">
        <v>22</v>
      </c>
      <c r="H7" s="169" t="s">
        <v>6</v>
      </c>
      <c r="I7" s="169" t="s">
        <v>198</v>
      </c>
      <c r="J7" s="171" t="s">
        <v>39</v>
      </c>
      <c r="K7" s="172"/>
      <c r="L7" s="173"/>
      <c r="M7" s="169" t="s">
        <v>8</v>
      </c>
      <c r="N7" s="169" t="s">
        <v>9</v>
      </c>
      <c r="O7" s="169" t="s">
        <v>10</v>
      </c>
      <c r="P7" s="170" t="s">
        <v>11</v>
      </c>
      <c r="Q7" s="169" t="s">
        <v>18</v>
      </c>
      <c r="R7" s="174" t="s">
        <v>17</v>
      </c>
    </row>
    <row r="8" spans="1:19" ht="23.45" customHeight="1" x14ac:dyDescent="0.25">
      <c r="A8" s="170"/>
      <c r="B8" s="170"/>
      <c r="C8" s="191"/>
      <c r="D8" s="170"/>
      <c r="E8" s="169"/>
      <c r="F8" s="169"/>
      <c r="G8" s="170"/>
      <c r="H8" s="169"/>
      <c r="I8" s="169"/>
      <c r="J8" s="3" t="s">
        <v>12</v>
      </c>
      <c r="K8" s="3" t="s">
        <v>13</v>
      </c>
      <c r="L8" s="3" t="s">
        <v>14</v>
      </c>
      <c r="M8" s="169"/>
      <c r="N8" s="169"/>
      <c r="O8" s="169"/>
      <c r="P8" s="170" t="s">
        <v>15</v>
      </c>
      <c r="Q8" s="169"/>
      <c r="R8" s="174"/>
    </row>
    <row r="9" spans="1:19" ht="75" x14ac:dyDescent="0.25">
      <c r="A9" s="22" t="s">
        <v>35</v>
      </c>
      <c r="B9" s="14" t="s">
        <v>25</v>
      </c>
      <c r="C9" s="32" t="s">
        <v>30</v>
      </c>
      <c r="D9" s="17">
        <v>1280</v>
      </c>
      <c r="E9" s="22">
        <v>1292</v>
      </c>
      <c r="F9" s="21">
        <f t="shared" ref="F9:F15" si="0">+E9/D9</f>
        <v>1.0093749999999999</v>
      </c>
      <c r="G9" s="143" t="s">
        <v>266</v>
      </c>
      <c r="H9" s="28">
        <v>42745</v>
      </c>
      <c r="I9" s="77" t="s">
        <v>133</v>
      </c>
      <c r="J9" s="29">
        <v>69061134999</v>
      </c>
      <c r="K9" s="30">
        <v>0</v>
      </c>
      <c r="L9" s="30">
        <f>+J9+K9</f>
        <v>69061134999</v>
      </c>
      <c r="M9" s="30">
        <f>+L9</f>
        <v>69061134999</v>
      </c>
      <c r="N9" s="79">
        <f>+M9/L9</f>
        <v>1</v>
      </c>
      <c r="O9" s="26"/>
      <c r="P9" s="35" t="s">
        <v>51</v>
      </c>
      <c r="Q9" s="95" t="s">
        <v>141</v>
      </c>
      <c r="R9" s="128" t="s">
        <v>123</v>
      </c>
    </row>
    <row r="10" spans="1:19" ht="90" x14ac:dyDescent="0.25">
      <c r="A10" s="22" t="s">
        <v>35</v>
      </c>
      <c r="B10" s="14" t="s">
        <v>26</v>
      </c>
      <c r="C10" s="32" t="s">
        <v>31</v>
      </c>
      <c r="D10" s="18">
        <v>40</v>
      </c>
      <c r="E10" s="22">
        <v>40</v>
      </c>
      <c r="F10" s="21">
        <f t="shared" si="0"/>
        <v>1</v>
      </c>
      <c r="G10" s="72" t="s">
        <v>267</v>
      </c>
      <c r="H10" s="28" t="s">
        <v>37</v>
      </c>
      <c r="I10" s="22" t="s">
        <v>133</v>
      </c>
      <c r="J10" s="29">
        <v>0</v>
      </c>
      <c r="K10" s="30">
        <v>15600000000</v>
      </c>
      <c r="L10" s="30">
        <f>+J10+K10</f>
        <v>15600000000</v>
      </c>
      <c r="M10" s="30">
        <f>+L10</f>
        <v>15600000000</v>
      </c>
      <c r="N10" s="79">
        <f>+M10/L10</f>
        <v>1</v>
      </c>
      <c r="O10" s="26"/>
      <c r="P10" s="35" t="s">
        <v>51</v>
      </c>
      <c r="Q10" s="124" t="s">
        <v>175</v>
      </c>
      <c r="R10" s="128" t="s">
        <v>197</v>
      </c>
    </row>
    <row r="11" spans="1:19" ht="171.75" customHeight="1" x14ac:dyDescent="0.25">
      <c r="A11" s="162">
        <v>779</v>
      </c>
      <c r="B11" s="160" t="s">
        <v>29</v>
      </c>
      <c r="C11" s="32" t="s">
        <v>31</v>
      </c>
      <c r="D11" s="18">
        <v>24</v>
      </c>
      <c r="E11" s="22">
        <v>0</v>
      </c>
      <c r="F11" s="21">
        <f t="shared" si="0"/>
        <v>0</v>
      </c>
      <c r="G11" s="158" t="s">
        <v>268</v>
      </c>
      <c r="H11" s="159" t="s">
        <v>33</v>
      </c>
      <c r="I11" s="162" t="s">
        <v>126</v>
      </c>
      <c r="J11" s="153">
        <v>0</v>
      </c>
      <c r="K11" s="153">
        <v>7105200000</v>
      </c>
      <c r="L11" s="153">
        <f>+J11+K11</f>
        <v>7105200000</v>
      </c>
      <c r="M11" s="154">
        <v>0</v>
      </c>
      <c r="N11" s="156">
        <f>+M11/L11</f>
        <v>0</v>
      </c>
      <c r="O11" s="154"/>
      <c r="P11" s="157" t="s">
        <v>51</v>
      </c>
      <c r="Q11" s="164" t="s">
        <v>199</v>
      </c>
      <c r="R11" s="150" t="s">
        <v>200</v>
      </c>
    </row>
    <row r="12" spans="1:19" ht="171.75" customHeight="1" x14ac:dyDescent="0.25">
      <c r="A12" s="163"/>
      <c r="B12" s="161"/>
      <c r="C12" s="32" t="s">
        <v>30</v>
      </c>
      <c r="D12" s="18">
        <v>2</v>
      </c>
      <c r="E12" s="22">
        <v>0</v>
      </c>
      <c r="F12" s="21">
        <f t="shared" si="0"/>
        <v>0</v>
      </c>
      <c r="G12" s="159"/>
      <c r="H12" s="159"/>
      <c r="I12" s="163"/>
      <c r="J12" s="153"/>
      <c r="K12" s="153"/>
      <c r="L12" s="153"/>
      <c r="M12" s="155"/>
      <c r="N12" s="155"/>
      <c r="O12" s="155"/>
      <c r="P12" s="157"/>
      <c r="Q12" s="165"/>
      <c r="R12" s="151"/>
    </row>
    <row r="13" spans="1:19" ht="409.5" x14ac:dyDescent="0.25">
      <c r="A13" s="22" t="s">
        <v>34</v>
      </c>
      <c r="B13" s="14" t="s">
        <v>124</v>
      </c>
      <c r="C13" s="32" t="s">
        <v>32</v>
      </c>
      <c r="D13" s="19">
        <v>4</v>
      </c>
      <c r="E13" s="22">
        <v>0</v>
      </c>
      <c r="F13" s="21">
        <f t="shared" si="0"/>
        <v>0</v>
      </c>
      <c r="G13" s="144" t="s">
        <v>268</v>
      </c>
      <c r="H13" s="62" t="s">
        <v>129</v>
      </c>
      <c r="I13" s="22" t="s">
        <v>177</v>
      </c>
      <c r="J13" s="38">
        <v>824000000</v>
      </c>
      <c r="K13" s="37">
        <v>0</v>
      </c>
      <c r="L13" s="38">
        <f>+J13</f>
        <v>824000000</v>
      </c>
      <c r="M13" s="26">
        <v>0</v>
      </c>
      <c r="N13" s="30">
        <f>+M13/L13</f>
        <v>0</v>
      </c>
      <c r="O13" s="26"/>
      <c r="P13" s="35" t="s">
        <v>51</v>
      </c>
      <c r="Q13" s="97" t="s">
        <v>201</v>
      </c>
      <c r="R13" s="128" t="s">
        <v>202</v>
      </c>
    </row>
    <row r="14" spans="1:19" ht="192.75" customHeight="1" x14ac:dyDescent="0.25">
      <c r="A14" s="22">
        <v>783</v>
      </c>
      <c r="B14" s="15" t="s">
        <v>27</v>
      </c>
      <c r="C14" s="32" t="s">
        <v>31</v>
      </c>
      <c r="D14" s="18">
        <v>80</v>
      </c>
      <c r="E14" s="22">
        <v>0</v>
      </c>
      <c r="F14" s="21">
        <f t="shared" si="0"/>
        <v>0</v>
      </c>
      <c r="G14" s="144" t="s">
        <v>268</v>
      </c>
      <c r="H14" s="78" t="s">
        <v>104</v>
      </c>
      <c r="I14" s="86" t="s">
        <v>126</v>
      </c>
      <c r="J14" s="29">
        <v>0</v>
      </c>
      <c r="K14" s="34">
        <v>39427600000</v>
      </c>
      <c r="L14" s="30">
        <f>+J14+K14</f>
        <v>39427600000</v>
      </c>
      <c r="M14" s="26">
        <v>0</v>
      </c>
      <c r="N14" s="30">
        <f>+M14/L14</f>
        <v>0</v>
      </c>
      <c r="O14" s="26"/>
      <c r="P14" s="35" t="s">
        <v>51</v>
      </c>
      <c r="Q14" s="97" t="s">
        <v>203</v>
      </c>
      <c r="R14" s="128" t="s">
        <v>204</v>
      </c>
      <c r="S14" s="81"/>
    </row>
    <row r="15" spans="1:19" ht="188.25" customHeight="1" x14ac:dyDescent="0.25">
      <c r="A15" s="22">
        <v>785</v>
      </c>
      <c r="B15" s="15" t="s">
        <v>28</v>
      </c>
      <c r="C15" s="32" t="s">
        <v>31</v>
      </c>
      <c r="D15" s="18">
        <v>289</v>
      </c>
      <c r="E15" s="22">
        <v>0</v>
      </c>
      <c r="F15" s="21">
        <f t="shared" si="0"/>
        <v>0</v>
      </c>
      <c r="G15" s="144" t="s">
        <v>268</v>
      </c>
      <c r="H15" s="78" t="s">
        <v>104</v>
      </c>
      <c r="I15" s="86" t="s">
        <v>126</v>
      </c>
      <c r="J15" s="29">
        <f>13000000000</f>
        <v>13000000000</v>
      </c>
      <c r="K15" s="34">
        <v>0</v>
      </c>
      <c r="L15" s="30">
        <f>+J15+K15</f>
        <v>13000000000</v>
      </c>
      <c r="M15" s="26">
        <v>0</v>
      </c>
      <c r="N15" s="30">
        <f>+M15/L15</f>
        <v>0</v>
      </c>
      <c r="O15" s="26"/>
      <c r="P15" s="46" t="s">
        <v>51</v>
      </c>
      <c r="Q15" s="97" t="s">
        <v>205</v>
      </c>
      <c r="R15" s="128" t="s">
        <v>206</v>
      </c>
    </row>
    <row r="16" spans="1:19" ht="30" x14ac:dyDescent="0.25">
      <c r="A16" s="22" t="s">
        <v>34</v>
      </c>
      <c r="B16" s="14" t="s">
        <v>106</v>
      </c>
      <c r="C16" s="166" t="s">
        <v>105</v>
      </c>
      <c r="D16" s="167"/>
      <c r="E16" s="167"/>
      <c r="F16" s="167"/>
      <c r="G16" s="167"/>
      <c r="H16" s="167"/>
      <c r="I16" s="167"/>
      <c r="J16" s="167"/>
      <c r="K16" s="167"/>
      <c r="L16" s="167"/>
      <c r="M16" s="167"/>
      <c r="N16" s="167"/>
      <c r="O16" s="168"/>
    </row>
    <row r="17" spans="1:10" ht="64.5" customHeight="1" x14ac:dyDescent="0.25">
      <c r="A17" s="152" t="s">
        <v>107</v>
      </c>
      <c r="B17" s="152"/>
      <c r="C17" s="152"/>
      <c r="D17" s="152"/>
      <c r="E17" s="152"/>
      <c r="F17" s="152"/>
      <c r="G17" s="152"/>
      <c r="H17" s="152"/>
      <c r="I17" s="152"/>
      <c r="J17" s="152"/>
    </row>
  </sheetData>
  <mergeCells count="39">
    <mergeCell ref="Q7:Q8"/>
    <mergeCell ref="R7:R8"/>
    <mergeCell ref="D1:P3"/>
    <mergeCell ref="D4:R4"/>
    <mergeCell ref="A6:R6"/>
    <mergeCell ref="Q1:R1"/>
    <mergeCell ref="Q2:R2"/>
    <mergeCell ref="Q3:R3"/>
    <mergeCell ref="A1:C3"/>
    <mergeCell ref="P7:P8"/>
    <mergeCell ref="A7:A8"/>
    <mergeCell ref="B7:B8"/>
    <mergeCell ref="C7:C8"/>
    <mergeCell ref="D7:D8"/>
    <mergeCell ref="E7:E8"/>
    <mergeCell ref="F7:F8"/>
    <mergeCell ref="N7:N8"/>
    <mergeCell ref="O7:O8"/>
    <mergeCell ref="G7:G8"/>
    <mergeCell ref="H7:H8"/>
    <mergeCell ref="I7:I8"/>
    <mergeCell ref="J7:L7"/>
    <mergeCell ref="M7:M8"/>
    <mergeCell ref="R11:R12"/>
    <mergeCell ref="A17:J17"/>
    <mergeCell ref="L11:L12"/>
    <mergeCell ref="M11:M12"/>
    <mergeCell ref="N11:N12"/>
    <mergeCell ref="O11:O12"/>
    <mergeCell ref="P11:P12"/>
    <mergeCell ref="G11:G12"/>
    <mergeCell ref="H11:H12"/>
    <mergeCell ref="J11:J12"/>
    <mergeCell ref="K11:K12"/>
    <mergeCell ref="B11:B12"/>
    <mergeCell ref="A11:A12"/>
    <mergeCell ref="I11:I12"/>
    <mergeCell ref="Q11:Q12"/>
    <mergeCell ref="C16:O16"/>
  </mergeCells>
  <printOptions horizontalCentered="1" verticalCentered="1"/>
  <pageMargins left="0.23622047244094491" right="0.23622047244094491" top="0.74803149606299213" bottom="0.74803149606299213" header="0.31496062992125984" footer="0.31496062992125984"/>
  <pageSetup paperSize="122" scale="2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00B0F0"/>
    <pageSetUpPr fitToPage="1"/>
  </sheetPr>
  <dimension ref="A1:R43"/>
  <sheetViews>
    <sheetView zoomScale="50" zoomScaleNormal="50" zoomScalePageLayoutView="21" workbookViewId="0">
      <selection activeCell="G13" sqref="G13"/>
    </sheetView>
  </sheetViews>
  <sheetFormatPr baseColWidth="10" defaultColWidth="21" defaultRowHeight="15" x14ac:dyDescent="0.2"/>
  <cols>
    <col min="1" max="1" width="6.42578125" style="23" customWidth="1"/>
    <col min="2" max="2" width="44.5703125" style="2" customWidth="1"/>
    <col min="3" max="3" width="22" style="2" customWidth="1"/>
    <col min="4" max="4" width="13.28515625" style="2" customWidth="1"/>
    <col min="5" max="5" width="17.5703125" style="2" customWidth="1"/>
    <col min="6" max="6" width="18" style="2" customWidth="1"/>
    <col min="7" max="7" width="24" style="2" bestFit="1" customWidth="1"/>
    <col min="8" max="8" width="27.42578125" style="2" customWidth="1"/>
    <col min="9" max="9" width="25.5703125" style="2" customWidth="1"/>
    <col min="10" max="10" width="23" style="2" customWidth="1"/>
    <col min="11" max="11" width="24.140625" style="2" customWidth="1"/>
    <col min="12" max="12" width="27.85546875" style="2" customWidth="1"/>
    <col min="13" max="13" width="23.85546875" style="2" customWidth="1"/>
    <col min="14" max="14" width="16.85546875" style="2" customWidth="1"/>
    <col min="15" max="15" width="11.5703125" style="2" customWidth="1"/>
    <col min="16" max="16" width="23.5703125" style="2" customWidth="1"/>
    <col min="17" max="17" width="66" style="103" customWidth="1"/>
    <col min="18" max="18" width="59.140625" style="103" customWidth="1"/>
    <col min="19" max="16384" width="21" style="2"/>
  </cols>
  <sheetData>
    <row r="1" spans="1:18" ht="21.75" customHeight="1" x14ac:dyDescent="0.2">
      <c r="A1" s="195"/>
      <c r="B1" s="196"/>
      <c r="C1" s="197"/>
      <c r="D1" s="175" t="s">
        <v>16</v>
      </c>
      <c r="E1" s="176"/>
      <c r="F1" s="176"/>
      <c r="G1" s="176"/>
      <c r="H1" s="176"/>
      <c r="I1" s="176"/>
      <c r="J1" s="176"/>
      <c r="K1" s="176"/>
      <c r="L1" s="176"/>
      <c r="M1" s="176"/>
      <c r="N1" s="176"/>
      <c r="O1" s="176"/>
      <c r="P1" s="177"/>
      <c r="Q1" s="181" t="s">
        <v>19</v>
      </c>
      <c r="R1" s="181"/>
    </row>
    <row r="2" spans="1:18" ht="21.75" customHeight="1" x14ac:dyDescent="0.2">
      <c r="A2" s="198"/>
      <c r="B2" s="199"/>
      <c r="C2" s="200"/>
      <c r="D2" s="175"/>
      <c r="E2" s="176"/>
      <c r="F2" s="176"/>
      <c r="G2" s="176"/>
      <c r="H2" s="176"/>
      <c r="I2" s="176"/>
      <c r="J2" s="176"/>
      <c r="K2" s="176"/>
      <c r="L2" s="176"/>
      <c r="M2" s="176"/>
      <c r="N2" s="176"/>
      <c r="O2" s="176"/>
      <c r="P2" s="177"/>
      <c r="Q2" s="181" t="s">
        <v>20</v>
      </c>
      <c r="R2" s="181"/>
    </row>
    <row r="3" spans="1:18" ht="21.75" customHeight="1" x14ac:dyDescent="0.2">
      <c r="A3" s="201"/>
      <c r="B3" s="202"/>
      <c r="C3" s="203"/>
      <c r="D3" s="175"/>
      <c r="E3" s="176"/>
      <c r="F3" s="176"/>
      <c r="G3" s="176"/>
      <c r="H3" s="176"/>
      <c r="I3" s="176"/>
      <c r="J3" s="176"/>
      <c r="K3" s="176"/>
      <c r="L3" s="176"/>
      <c r="M3" s="176"/>
      <c r="N3" s="176"/>
      <c r="O3" s="176"/>
      <c r="P3" s="177"/>
      <c r="Q3" s="181" t="s">
        <v>21</v>
      </c>
      <c r="R3" s="181"/>
    </row>
    <row r="4" spans="1:18" ht="22.15" customHeight="1" x14ac:dyDescent="0.2">
      <c r="A4" s="20"/>
      <c r="B4" s="1"/>
      <c r="C4" s="1"/>
      <c r="D4" s="178" t="s">
        <v>23</v>
      </c>
      <c r="E4" s="178"/>
      <c r="F4" s="178"/>
      <c r="G4" s="178"/>
      <c r="H4" s="178"/>
      <c r="I4" s="178"/>
      <c r="J4" s="178"/>
      <c r="K4" s="178"/>
      <c r="L4" s="178"/>
      <c r="M4" s="178"/>
      <c r="N4" s="178"/>
      <c r="O4" s="178"/>
      <c r="P4" s="178"/>
      <c r="Q4" s="178"/>
      <c r="R4" s="178"/>
    </row>
    <row r="5" spans="1:18" x14ac:dyDescent="0.2">
      <c r="A5" s="20"/>
      <c r="B5" s="1"/>
      <c r="C5" s="1"/>
      <c r="D5" s="1"/>
      <c r="E5" s="1"/>
      <c r="F5" s="1"/>
      <c r="G5" s="1"/>
      <c r="H5" s="1"/>
      <c r="I5" s="1"/>
      <c r="J5" s="1"/>
      <c r="K5" s="1"/>
      <c r="L5" s="1"/>
      <c r="M5" s="1"/>
    </row>
    <row r="6" spans="1:18" s="24" customFormat="1" ht="21" customHeight="1" x14ac:dyDescent="0.25">
      <c r="A6" s="179" t="s">
        <v>52</v>
      </c>
      <c r="B6" s="180"/>
      <c r="C6" s="180"/>
      <c r="D6" s="180"/>
      <c r="E6" s="180"/>
      <c r="F6" s="180"/>
      <c r="G6" s="180"/>
      <c r="H6" s="180"/>
      <c r="I6" s="180"/>
      <c r="J6" s="180"/>
      <c r="K6" s="180"/>
      <c r="L6" s="180"/>
      <c r="M6" s="180"/>
      <c r="N6" s="180"/>
      <c r="O6" s="180"/>
      <c r="P6" s="180"/>
      <c r="Q6" s="180"/>
      <c r="R6" s="180"/>
    </row>
    <row r="7" spans="1:18" s="98" customFormat="1" ht="28.9" customHeight="1" x14ac:dyDescent="0.2">
      <c r="A7" s="170" t="s">
        <v>0</v>
      </c>
      <c r="B7" s="170" t="s">
        <v>1</v>
      </c>
      <c r="C7" s="170" t="s">
        <v>2</v>
      </c>
      <c r="D7" s="170" t="s">
        <v>3</v>
      </c>
      <c r="E7" s="169" t="s">
        <v>4</v>
      </c>
      <c r="F7" s="169" t="s">
        <v>5</v>
      </c>
      <c r="G7" s="170" t="s">
        <v>22</v>
      </c>
      <c r="H7" s="169" t="s">
        <v>6</v>
      </c>
      <c r="I7" s="169" t="s">
        <v>198</v>
      </c>
      <c r="J7" s="171" t="s">
        <v>7</v>
      </c>
      <c r="K7" s="172"/>
      <c r="L7" s="173"/>
      <c r="M7" s="169" t="s">
        <v>8</v>
      </c>
      <c r="N7" s="169" t="s">
        <v>9</v>
      </c>
      <c r="O7" s="169" t="s">
        <v>10</v>
      </c>
      <c r="P7" s="170" t="s">
        <v>11</v>
      </c>
      <c r="Q7" s="169" t="s">
        <v>18</v>
      </c>
      <c r="R7" s="174" t="s">
        <v>17</v>
      </c>
    </row>
    <row r="8" spans="1:18" s="98" customFormat="1" ht="23.45" customHeight="1" x14ac:dyDescent="0.2">
      <c r="A8" s="170"/>
      <c r="B8" s="170"/>
      <c r="C8" s="170"/>
      <c r="D8" s="170"/>
      <c r="E8" s="169"/>
      <c r="F8" s="169"/>
      <c r="G8" s="170"/>
      <c r="H8" s="169"/>
      <c r="I8" s="169"/>
      <c r="J8" s="3" t="s">
        <v>12</v>
      </c>
      <c r="K8" s="3" t="s">
        <v>13</v>
      </c>
      <c r="L8" s="3" t="s">
        <v>14</v>
      </c>
      <c r="M8" s="169"/>
      <c r="N8" s="169"/>
      <c r="O8" s="169"/>
      <c r="P8" s="170" t="s">
        <v>15</v>
      </c>
      <c r="Q8" s="169"/>
      <c r="R8" s="174"/>
    </row>
    <row r="9" spans="1:18" s="23" customFormat="1" ht="171" customHeight="1" x14ac:dyDescent="0.25">
      <c r="A9" s="86" t="s">
        <v>35</v>
      </c>
      <c r="B9" s="16" t="s">
        <v>108</v>
      </c>
      <c r="C9" s="39" t="s">
        <v>46</v>
      </c>
      <c r="D9" s="86">
        <v>8</v>
      </c>
      <c r="E9" s="86">
        <v>10</v>
      </c>
      <c r="F9" s="21">
        <v>1</v>
      </c>
      <c r="G9" s="145" t="s">
        <v>267</v>
      </c>
      <c r="H9" s="99">
        <v>42779</v>
      </c>
      <c r="I9" s="84" t="s">
        <v>127</v>
      </c>
      <c r="J9" s="48">
        <v>0</v>
      </c>
      <c r="K9" s="49">
        <v>2580609802</v>
      </c>
      <c r="L9" s="83">
        <f>+J9+K9</f>
        <v>2580609802</v>
      </c>
      <c r="M9" s="48">
        <v>2448296880</v>
      </c>
      <c r="N9" s="21">
        <f>+M9/L9</f>
        <v>0.94872804021070678</v>
      </c>
      <c r="O9" s="86"/>
      <c r="P9" s="45" t="s">
        <v>51</v>
      </c>
      <c r="Q9" s="110" t="s">
        <v>173</v>
      </c>
      <c r="R9" s="128" t="s">
        <v>176</v>
      </c>
    </row>
    <row r="10" spans="1:18" s="23" customFormat="1" ht="75" x14ac:dyDescent="0.25">
      <c r="A10" s="86" t="s">
        <v>35</v>
      </c>
      <c r="B10" s="16" t="s">
        <v>109</v>
      </c>
      <c r="C10" s="39" t="s">
        <v>46</v>
      </c>
      <c r="D10" s="86">
        <v>1</v>
      </c>
      <c r="E10" s="86">
        <v>0</v>
      </c>
      <c r="F10" s="86">
        <v>0</v>
      </c>
      <c r="G10" s="145" t="s">
        <v>267</v>
      </c>
      <c r="H10" s="28">
        <v>42781</v>
      </c>
      <c r="I10" s="86" t="s">
        <v>126</v>
      </c>
      <c r="J10" s="48">
        <v>300000000</v>
      </c>
      <c r="K10" s="49">
        <v>0</v>
      </c>
      <c r="L10" s="83">
        <f>+J10+K10</f>
        <v>300000000</v>
      </c>
      <c r="M10" s="86">
        <v>0</v>
      </c>
      <c r="N10" s="21">
        <f>+M10/L10</f>
        <v>0</v>
      </c>
      <c r="O10" s="86"/>
      <c r="P10" s="45" t="s">
        <v>125</v>
      </c>
      <c r="Q10" s="124" t="s">
        <v>207</v>
      </c>
      <c r="R10" s="128" t="s">
        <v>208</v>
      </c>
    </row>
    <row r="11" spans="1:18" s="23" customFormat="1" ht="182.25" customHeight="1" x14ac:dyDescent="0.25">
      <c r="A11" s="86">
        <v>773</v>
      </c>
      <c r="B11" s="16" t="s">
        <v>110</v>
      </c>
      <c r="C11" s="39" t="s">
        <v>46</v>
      </c>
      <c r="D11" s="86">
        <v>3</v>
      </c>
      <c r="E11" s="86">
        <v>3</v>
      </c>
      <c r="F11" s="21">
        <f t="shared" ref="F11:F25" si="0">+E11/D11</f>
        <v>1</v>
      </c>
      <c r="G11" s="145" t="s">
        <v>267</v>
      </c>
      <c r="H11" s="28">
        <v>42796</v>
      </c>
      <c r="I11" s="86" t="s">
        <v>127</v>
      </c>
      <c r="J11" s="48">
        <v>0</v>
      </c>
      <c r="K11" s="49">
        <v>7646016134</v>
      </c>
      <c r="L11" s="49">
        <f>+J11+K11</f>
        <v>7646016134</v>
      </c>
      <c r="M11" s="48">
        <v>7646016134</v>
      </c>
      <c r="N11" s="21">
        <f>+M11/L11</f>
        <v>1</v>
      </c>
      <c r="O11" s="86"/>
      <c r="P11" s="45" t="s">
        <v>51</v>
      </c>
      <c r="Q11" s="123" t="s">
        <v>149</v>
      </c>
      <c r="R11" s="128" t="s">
        <v>150</v>
      </c>
    </row>
    <row r="12" spans="1:18" s="23" customFormat="1" ht="77.25" customHeight="1" x14ac:dyDescent="0.25">
      <c r="A12" s="86" t="s">
        <v>35</v>
      </c>
      <c r="B12" s="16" t="s">
        <v>111</v>
      </c>
      <c r="C12" s="39" t="s">
        <v>46</v>
      </c>
      <c r="D12" s="86">
        <v>1</v>
      </c>
      <c r="E12" s="86">
        <v>1</v>
      </c>
      <c r="F12" s="21">
        <f t="shared" si="0"/>
        <v>1</v>
      </c>
      <c r="G12" s="145" t="s">
        <v>267</v>
      </c>
      <c r="H12" s="28">
        <v>42794</v>
      </c>
      <c r="I12" s="86" t="s">
        <v>127</v>
      </c>
      <c r="J12" s="48">
        <v>0</v>
      </c>
      <c r="K12" s="49">
        <v>220000000</v>
      </c>
      <c r="L12" s="49">
        <f>+K12</f>
        <v>220000000</v>
      </c>
      <c r="M12" s="49">
        <f>183187919.32+36812080.68</f>
        <v>220000000</v>
      </c>
      <c r="N12" s="139">
        <f>+M12/L12</f>
        <v>1</v>
      </c>
      <c r="O12" s="86"/>
      <c r="P12" s="45" t="s">
        <v>51</v>
      </c>
      <c r="Q12" s="95" t="s">
        <v>142</v>
      </c>
      <c r="R12" s="128" t="s">
        <v>174</v>
      </c>
    </row>
    <row r="13" spans="1:18" s="23" customFormat="1" ht="166.5" customHeight="1" x14ac:dyDescent="0.25">
      <c r="A13" s="51" t="s">
        <v>54</v>
      </c>
      <c r="B13" s="16" t="s">
        <v>112</v>
      </c>
      <c r="C13" s="16" t="s">
        <v>47</v>
      </c>
      <c r="D13" s="40">
        <v>1</v>
      </c>
      <c r="E13" s="21">
        <v>1</v>
      </c>
      <c r="F13" s="21">
        <f t="shared" si="0"/>
        <v>1</v>
      </c>
      <c r="G13" s="145" t="s">
        <v>269</v>
      </c>
      <c r="H13" s="28">
        <v>42804</v>
      </c>
      <c r="I13" s="86" t="s">
        <v>36</v>
      </c>
      <c r="J13" s="192" t="s">
        <v>53</v>
      </c>
      <c r="K13" s="192"/>
      <c r="L13" s="193"/>
      <c r="M13" s="193" t="s">
        <v>53</v>
      </c>
      <c r="N13" s="194"/>
      <c r="O13" s="131"/>
      <c r="P13" s="45" t="s">
        <v>51</v>
      </c>
      <c r="Q13" s="133" t="s">
        <v>209</v>
      </c>
      <c r="R13" s="128" t="s">
        <v>178</v>
      </c>
    </row>
    <row r="14" spans="1:18" s="23" customFormat="1" ht="270" customHeight="1" x14ac:dyDescent="0.25">
      <c r="A14" s="86">
        <v>777</v>
      </c>
      <c r="B14" s="16" t="s">
        <v>40</v>
      </c>
      <c r="C14" s="39" t="s">
        <v>46</v>
      </c>
      <c r="D14" s="86">
        <v>68</v>
      </c>
      <c r="E14" s="86">
        <f>32+18</f>
        <v>50</v>
      </c>
      <c r="F14" s="117">
        <f t="shared" si="0"/>
        <v>0.73529411764705888</v>
      </c>
      <c r="G14" s="145" t="s">
        <v>269</v>
      </c>
      <c r="H14" s="28">
        <v>42825</v>
      </c>
      <c r="I14" s="86" t="s">
        <v>126</v>
      </c>
      <c r="J14" s="83">
        <v>34876000000</v>
      </c>
      <c r="K14" s="48">
        <v>0</v>
      </c>
      <c r="L14" s="49">
        <f>+K14+J14</f>
        <v>34876000000</v>
      </c>
      <c r="M14" s="140">
        <f>5655000000+11040000000</f>
        <v>16695000000</v>
      </c>
      <c r="N14" s="141">
        <f>+M14/L14</f>
        <v>0.47869595137057003</v>
      </c>
      <c r="O14" s="67">
        <v>1</v>
      </c>
      <c r="P14" s="45" t="s">
        <v>51</v>
      </c>
      <c r="Q14" s="133" t="s">
        <v>210</v>
      </c>
      <c r="R14" s="127" t="s">
        <v>179</v>
      </c>
    </row>
    <row r="15" spans="1:18" s="23" customFormat="1" ht="326.25" customHeight="1" x14ac:dyDescent="0.25">
      <c r="A15" s="86">
        <v>776</v>
      </c>
      <c r="B15" s="16" t="s">
        <v>113</v>
      </c>
      <c r="C15" s="39" t="s">
        <v>46</v>
      </c>
      <c r="D15" s="86">
        <v>120</v>
      </c>
      <c r="E15" s="86">
        <v>37</v>
      </c>
      <c r="F15" s="21">
        <f t="shared" si="0"/>
        <v>0.30833333333333335</v>
      </c>
      <c r="G15" s="145" t="s">
        <v>269</v>
      </c>
      <c r="H15" s="28">
        <v>42825</v>
      </c>
      <c r="I15" s="86" t="s">
        <v>148</v>
      </c>
      <c r="J15" s="83">
        <v>27510200516</v>
      </c>
      <c r="K15" s="83">
        <v>0</v>
      </c>
      <c r="L15" s="83">
        <f>+J15+K15</f>
        <v>27510200516</v>
      </c>
      <c r="M15" s="137">
        <v>7244024468</v>
      </c>
      <c r="N15" s="21">
        <f>+M15/L15</f>
        <v>0.26332139832230078</v>
      </c>
      <c r="O15" s="86"/>
      <c r="P15" s="45" t="s">
        <v>51</v>
      </c>
      <c r="Q15" s="133" t="s">
        <v>211</v>
      </c>
      <c r="R15" s="133" t="s">
        <v>212</v>
      </c>
    </row>
    <row r="16" spans="1:18" s="23" customFormat="1" ht="383.25" customHeight="1" x14ac:dyDescent="0.25">
      <c r="A16" s="86">
        <v>778</v>
      </c>
      <c r="B16" s="16" t="s">
        <v>41</v>
      </c>
      <c r="C16" s="39" t="s">
        <v>46</v>
      </c>
      <c r="D16" s="86">
        <v>4</v>
      </c>
      <c r="E16" s="86">
        <v>39</v>
      </c>
      <c r="F16" s="21">
        <f t="shared" si="0"/>
        <v>9.75</v>
      </c>
      <c r="G16" s="145" t="s">
        <v>269</v>
      </c>
      <c r="H16" s="28">
        <v>42825</v>
      </c>
      <c r="I16" s="86" t="s">
        <v>213</v>
      </c>
      <c r="J16" s="48">
        <v>0</v>
      </c>
      <c r="K16" s="52">
        <v>76285714286</v>
      </c>
      <c r="L16" s="83">
        <f>+J16+K16</f>
        <v>76285714286</v>
      </c>
      <c r="M16" s="48">
        <v>72963848094</v>
      </c>
      <c r="N16" s="21">
        <f>+M16/L16</f>
        <v>0.95645493755821553</v>
      </c>
      <c r="O16" s="67">
        <v>2</v>
      </c>
      <c r="P16" s="45" t="s">
        <v>51</v>
      </c>
      <c r="Q16" s="133" t="s">
        <v>214</v>
      </c>
      <c r="R16" s="128" t="s">
        <v>180</v>
      </c>
    </row>
    <row r="17" spans="1:18" s="23" customFormat="1" ht="116.25" customHeight="1" x14ac:dyDescent="0.25">
      <c r="A17" s="51" t="s">
        <v>54</v>
      </c>
      <c r="B17" s="16" t="s">
        <v>42</v>
      </c>
      <c r="C17" s="39" t="s">
        <v>46</v>
      </c>
      <c r="D17" s="86">
        <v>2</v>
      </c>
      <c r="E17" s="86">
        <v>3</v>
      </c>
      <c r="F17" s="21">
        <f t="shared" ref="F17:F21" si="1">+E17/D17</f>
        <v>1.5</v>
      </c>
      <c r="G17" s="145" t="s">
        <v>270</v>
      </c>
      <c r="H17" s="28">
        <v>42853</v>
      </c>
      <c r="I17" s="86" t="s">
        <v>127</v>
      </c>
      <c r="J17" s="48">
        <v>0</v>
      </c>
      <c r="K17" s="48">
        <v>492928673</v>
      </c>
      <c r="L17" s="83">
        <f>+J17+K17</f>
        <v>492928673</v>
      </c>
      <c r="M17" s="50">
        <f>+L17</f>
        <v>492928673</v>
      </c>
      <c r="N17" s="21">
        <f>+M17/L17</f>
        <v>1</v>
      </c>
      <c r="O17" s="86"/>
      <c r="P17" s="45" t="s">
        <v>51</v>
      </c>
      <c r="Q17" s="124" t="s">
        <v>181</v>
      </c>
      <c r="R17" s="128" t="s">
        <v>182</v>
      </c>
    </row>
    <row r="18" spans="1:18" s="23" customFormat="1" ht="132.75" customHeight="1" x14ac:dyDescent="0.25">
      <c r="A18" s="51" t="s">
        <v>54</v>
      </c>
      <c r="B18" s="16" t="s">
        <v>43</v>
      </c>
      <c r="C18" s="39" t="s">
        <v>46</v>
      </c>
      <c r="D18" s="86">
        <v>1</v>
      </c>
      <c r="E18" s="86">
        <v>1</v>
      </c>
      <c r="F18" s="21">
        <f t="shared" si="1"/>
        <v>1</v>
      </c>
      <c r="G18" s="145" t="s">
        <v>270</v>
      </c>
      <c r="H18" s="28">
        <v>42857</v>
      </c>
      <c r="I18" s="84" t="s">
        <v>127</v>
      </c>
      <c r="J18" s="48">
        <v>0</v>
      </c>
      <c r="K18" s="48">
        <v>755000000</v>
      </c>
      <c r="L18" s="83">
        <f>+J18+K18</f>
        <v>755000000</v>
      </c>
      <c r="M18" s="48">
        <v>666055600</v>
      </c>
      <c r="N18" s="21">
        <f>+M18/L18</f>
        <v>0.88219284768211925</v>
      </c>
      <c r="O18" s="86"/>
      <c r="P18" s="45" t="s">
        <v>51</v>
      </c>
      <c r="Q18" s="95" t="s">
        <v>131</v>
      </c>
      <c r="R18" s="128" t="s">
        <v>132</v>
      </c>
    </row>
    <row r="19" spans="1:18" s="23" customFormat="1" ht="72" customHeight="1" x14ac:dyDescent="0.25">
      <c r="A19" s="142" t="s">
        <v>265</v>
      </c>
      <c r="B19" s="16" t="s">
        <v>145</v>
      </c>
      <c r="C19" s="39" t="s">
        <v>146</v>
      </c>
      <c r="D19" s="86">
        <v>15</v>
      </c>
      <c r="E19" s="86">
        <v>0</v>
      </c>
      <c r="F19" s="21">
        <f t="shared" si="1"/>
        <v>0</v>
      </c>
      <c r="G19" s="145" t="s">
        <v>268</v>
      </c>
      <c r="H19" s="28" t="s">
        <v>147</v>
      </c>
      <c r="I19" s="93" t="s">
        <v>184</v>
      </c>
      <c r="J19" s="192" t="s">
        <v>53</v>
      </c>
      <c r="K19" s="192"/>
      <c r="L19" s="192"/>
      <c r="M19" s="193" t="s">
        <v>53</v>
      </c>
      <c r="N19" s="194"/>
      <c r="O19" s="67">
        <v>1</v>
      </c>
      <c r="P19" s="45" t="s">
        <v>51</v>
      </c>
      <c r="Q19" s="124" t="s">
        <v>183</v>
      </c>
      <c r="R19" s="128" t="s">
        <v>215</v>
      </c>
    </row>
    <row r="20" spans="1:18" s="23" customFormat="1" ht="182.25" customHeight="1" x14ac:dyDescent="0.25">
      <c r="A20" s="51">
        <v>781</v>
      </c>
      <c r="B20" s="16" t="s">
        <v>44</v>
      </c>
      <c r="C20" s="84" t="s">
        <v>48</v>
      </c>
      <c r="D20" s="41">
        <v>9100</v>
      </c>
      <c r="E20" s="86">
        <v>0</v>
      </c>
      <c r="F20" s="86">
        <f t="shared" si="1"/>
        <v>0</v>
      </c>
      <c r="G20" s="145" t="s">
        <v>268</v>
      </c>
      <c r="H20" s="101" t="s">
        <v>115</v>
      </c>
      <c r="I20" s="86" t="s">
        <v>36</v>
      </c>
      <c r="J20" s="192" t="s">
        <v>53</v>
      </c>
      <c r="K20" s="192"/>
      <c r="L20" s="192"/>
      <c r="M20" s="193" t="s">
        <v>53</v>
      </c>
      <c r="N20" s="194"/>
      <c r="O20" s="130"/>
      <c r="P20" s="45" t="s">
        <v>51</v>
      </c>
      <c r="Q20" s="124" t="s">
        <v>185</v>
      </c>
      <c r="R20" s="128" t="s">
        <v>186</v>
      </c>
    </row>
    <row r="21" spans="1:18" s="23" customFormat="1" ht="337.5" customHeight="1" x14ac:dyDescent="0.25">
      <c r="A21" s="86">
        <v>784</v>
      </c>
      <c r="B21" s="16" t="s">
        <v>128</v>
      </c>
      <c r="C21" s="16" t="s">
        <v>32</v>
      </c>
      <c r="D21" s="18">
        <v>200</v>
      </c>
      <c r="E21" s="86">
        <v>0</v>
      </c>
      <c r="F21" s="21">
        <f t="shared" si="1"/>
        <v>0</v>
      </c>
      <c r="G21" s="145" t="s">
        <v>268</v>
      </c>
      <c r="H21" s="102" t="s">
        <v>104</v>
      </c>
      <c r="I21" s="86" t="s">
        <v>36</v>
      </c>
      <c r="J21" s="37">
        <v>16800000000</v>
      </c>
      <c r="K21" s="37">
        <v>0</v>
      </c>
      <c r="L21" s="37">
        <f>+J21</f>
        <v>16800000000</v>
      </c>
      <c r="M21" s="86">
        <v>0</v>
      </c>
      <c r="N21" s="50">
        <f>+M21/L21</f>
        <v>0</v>
      </c>
      <c r="O21" s="67">
        <v>1</v>
      </c>
      <c r="P21" s="35" t="s">
        <v>51</v>
      </c>
      <c r="Q21" s="133" t="s">
        <v>216</v>
      </c>
      <c r="R21" s="128" t="s">
        <v>217</v>
      </c>
    </row>
    <row r="22" spans="1:18" s="23" customFormat="1" ht="147" customHeight="1" x14ac:dyDescent="0.25">
      <c r="A22" s="51" t="s">
        <v>54</v>
      </c>
      <c r="B22" s="16" t="s">
        <v>114</v>
      </c>
      <c r="C22" s="84" t="s">
        <v>46</v>
      </c>
      <c r="D22" s="41">
        <v>12</v>
      </c>
      <c r="E22" s="86">
        <v>3</v>
      </c>
      <c r="F22" s="129">
        <f>+E22/D22</f>
        <v>0.25</v>
      </c>
      <c r="G22" s="28" t="s">
        <v>271</v>
      </c>
      <c r="H22" s="100" t="s">
        <v>152</v>
      </c>
      <c r="I22" s="132" t="s">
        <v>220</v>
      </c>
      <c r="J22" s="87">
        <v>4000000000</v>
      </c>
      <c r="K22" s="87">
        <v>0</v>
      </c>
      <c r="L22" s="83">
        <f>+J22+K22</f>
        <v>4000000000</v>
      </c>
      <c r="M22" s="87">
        <v>600000000</v>
      </c>
      <c r="N22" s="129">
        <f>+M22/L22</f>
        <v>0.15</v>
      </c>
      <c r="O22" s="86"/>
      <c r="P22" s="45" t="s">
        <v>51</v>
      </c>
      <c r="Q22" s="133" t="s">
        <v>218</v>
      </c>
      <c r="R22" s="128" t="s">
        <v>219</v>
      </c>
    </row>
    <row r="23" spans="1:18" s="23" customFormat="1" ht="263.25" customHeight="1" x14ac:dyDescent="0.25">
      <c r="A23" s="51"/>
      <c r="B23" s="16" t="s">
        <v>165</v>
      </c>
      <c r="C23" s="42" t="s">
        <v>46</v>
      </c>
      <c r="D23" s="41">
        <v>23</v>
      </c>
      <c r="E23" s="86">
        <v>0</v>
      </c>
      <c r="F23" s="86">
        <f>+E23/D23</f>
        <v>0</v>
      </c>
      <c r="G23" s="28" t="s">
        <v>271</v>
      </c>
      <c r="H23" s="100" t="s">
        <v>166</v>
      </c>
      <c r="I23" s="86" t="s">
        <v>55</v>
      </c>
      <c r="J23" s="114">
        <v>0</v>
      </c>
      <c r="K23" s="114">
        <v>11500000000</v>
      </c>
      <c r="L23" s="111">
        <f>+K23+J23</f>
        <v>11500000000</v>
      </c>
      <c r="M23" s="114">
        <v>0</v>
      </c>
      <c r="N23" s="50">
        <f>+M23/L23</f>
        <v>0</v>
      </c>
      <c r="O23" s="86"/>
      <c r="P23" s="45" t="s">
        <v>51</v>
      </c>
      <c r="Q23" s="133" t="s">
        <v>221</v>
      </c>
      <c r="R23" s="128" t="s">
        <v>222</v>
      </c>
    </row>
    <row r="24" spans="1:18" s="23" customFormat="1" ht="261.75" customHeight="1" x14ac:dyDescent="0.25">
      <c r="A24" s="51">
        <v>792</v>
      </c>
      <c r="B24" s="16" t="s">
        <v>41</v>
      </c>
      <c r="C24" s="109" t="s">
        <v>46</v>
      </c>
      <c r="D24" s="86">
        <v>4</v>
      </c>
      <c r="E24" s="86">
        <v>0</v>
      </c>
      <c r="F24" s="86">
        <f>+E24/D24</f>
        <v>0</v>
      </c>
      <c r="G24" s="101" t="s">
        <v>248</v>
      </c>
      <c r="H24" s="28" t="s">
        <v>223</v>
      </c>
      <c r="I24" s="86" t="s">
        <v>36</v>
      </c>
      <c r="J24" s="48">
        <v>0</v>
      </c>
      <c r="K24" s="52">
        <f>+K16</f>
        <v>76285714286</v>
      </c>
      <c r="L24" s="83">
        <f>+J24+K24</f>
        <v>76285714286</v>
      </c>
      <c r="M24" s="86">
        <v>0</v>
      </c>
      <c r="N24" s="50">
        <f>+M24/L24</f>
        <v>0</v>
      </c>
      <c r="O24" s="86"/>
      <c r="P24" s="45" t="s">
        <v>51</v>
      </c>
      <c r="Q24" s="135" t="s">
        <v>224</v>
      </c>
      <c r="R24" s="128" t="s">
        <v>225</v>
      </c>
    </row>
    <row r="25" spans="1:18" s="23" customFormat="1" ht="116.25" customHeight="1" x14ac:dyDescent="0.25">
      <c r="A25" s="86" t="s">
        <v>35</v>
      </c>
      <c r="B25" s="16" t="s">
        <v>45</v>
      </c>
      <c r="C25" s="42" t="s">
        <v>49</v>
      </c>
      <c r="D25" s="43">
        <v>1</v>
      </c>
      <c r="E25" s="86">
        <v>0</v>
      </c>
      <c r="F25" s="86">
        <f t="shared" si="0"/>
        <v>0</v>
      </c>
      <c r="G25" s="44" t="s">
        <v>50</v>
      </c>
      <c r="H25" s="86" t="s">
        <v>35</v>
      </c>
      <c r="I25" s="86" t="s">
        <v>36</v>
      </c>
      <c r="J25" s="192" t="s">
        <v>53</v>
      </c>
      <c r="K25" s="192"/>
      <c r="L25" s="192"/>
      <c r="M25" s="193" t="s">
        <v>53</v>
      </c>
      <c r="N25" s="194"/>
      <c r="O25" s="130"/>
      <c r="P25" s="35" t="s">
        <v>51</v>
      </c>
      <c r="Q25" s="110" t="s">
        <v>151</v>
      </c>
      <c r="R25" s="128" t="s">
        <v>226</v>
      </c>
    </row>
    <row r="26" spans="1:18" s="23" customFormat="1" x14ac:dyDescent="0.25">
      <c r="Q26" s="94"/>
      <c r="R26" s="94"/>
    </row>
    <row r="27" spans="1:18" s="23" customFormat="1" x14ac:dyDescent="0.25">
      <c r="Q27" s="94"/>
      <c r="R27" s="94"/>
    </row>
    <row r="28" spans="1:18" s="23" customFormat="1" x14ac:dyDescent="0.25">
      <c r="Q28" s="94"/>
      <c r="R28" s="94"/>
    </row>
    <row r="29" spans="1:18" s="23" customFormat="1" x14ac:dyDescent="0.25">
      <c r="Q29" s="94"/>
      <c r="R29" s="94"/>
    </row>
    <row r="30" spans="1:18" s="23" customFormat="1" x14ac:dyDescent="0.25">
      <c r="Q30" s="94"/>
      <c r="R30" s="94"/>
    </row>
    <row r="31" spans="1:18" s="23" customFormat="1" x14ac:dyDescent="0.25">
      <c r="Q31" s="94"/>
      <c r="R31" s="94"/>
    </row>
    <row r="32" spans="1:18" s="23" customFormat="1" x14ac:dyDescent="0.25">
      <c r="Q32" s="94"/>
      <c r="R32" s="94"/>
    </row>
    <row r="33" spans="17:18" s="23" customFormat="1" x14ac:dyDescent="0.25">
      <c r="Q33" s="94"/>
      <c r="R33" s="94"/>
    </row>
    <row r="34" spans="17:18" s="23" customFormat="1" x14ac:dyDescent="0.25">
      <c r="Q34" s="94"/>
      <c r="R34" s="94"/>
    </row>
    <row r="35" spans="17:18" s="23" customFormat="1" x14ac:dyDescent="0.25">
      <c r="Q35" s="94"/>
      <c r="R35" s="94"/>
    </row>
    <row r="36" spans="17:18" s="23" customFormat="1" x14ac:dyDescent="0.25">
      <c r="Q36" s="94"/>
      <c r="R36" s="94"/>
    </row>
    <row r="37" spans="17:18" s="23" customFormat="1" x14ac:dyDescent="0.25">
      <c r="Q37" s="94"/>
      <c r="R37" s="94"/>
    </row>
    <row r="38" spans="17:18" s="23" customFormat="1" x14ac:dyDescent="0.25">
      <c r="Q38" s="94"/>
      <c r="R38" s="94"/>
    </row>
    <row r="39" spans="17:18" s="23" customFormat="1" x14ac:dyDescent="0.25">
      <c r="Q39" s="94"/>
      <c r="R39" s="94"/>
    </row>
    <row r="40" spans="17:18" s="23" customFormat="1" x14ac:dyDescent="0.25">
      <c r="Q40" s="94"/>
      <c r="R40" s="94"/>
    </row>
    <row r="41" spans="17:18" s="23" customFormat="1" x14ac:dyDescent="0.25">
      <c r="Q41" s="94"/>
      <c r="R41" s="94"/>
    </row>
    <row r="42" spans="17:18" s="23" customFormat="1" x14ac:dyDescent="0.25">
      <c r="Q42" s="94"/>
      <c r="R42" s="94"/>
    </row>
    <row r="43" spans="17:18" s="23" customFormat="1" x14ac:dyDescent="0.25">
      <c r="Q43" s="94"/>
      <c r="R43" s="94"/>
    </row>
  </sheetData>
  <mergeCells count="31">
    <mergeCell ref="D4:R4"/>
    <mergeCell ref="J13:L13"/>
    <mergeCell ref="J20:L20"/>
    <mergeCell ref="A6:R6"/>
    <mergeCell ref="A7:A8"/>
    <mergeCell ref="B7:B8"/>
    <mergeCell ref="C7:C8"/>
    <mergeCell ref="D7:D8"/>
    <mergeCell ref="E7:E8"/>
    <mergeCell ref="F7:F8"/>
    <mergeCell ref="G7:G8"/>
    <mergeCell ref="H7:H8"/>
    <mergeCell ref="I7:I8"/>
    <mergeCell ref="R7:R8"/>
    <mergeCell ref="Q7:Q8"/>
    <mergeCell ref="P7:P8"/>
    <mergeCell ref="A1:C3"/>
    <mergeCell ref="D1:P3"/>
    <mergeCell ref="Q1:R1"/>
    <mergeCell ref="Q2:R2"/>
    <mergeCell ref="Q3:R3"/>
    <mergeCell ref="J25:L25"/>
    <mergeCell ref="J7:L7"/>
    <mergeCell ref="M7:M8"/>
    <mergeCell ref="N7:N8"/>
    <mergeCell ref="O7:O8"/>
    <mergeCell ref="J19:L19"/>
    <mergeCell ref="M19:N19"/>
    <mergeCell ref="M20:N20"/>
    <mergeCell ref="M13:N13"/>
    <mergeCell ref="M25:N25"/>
  </mergeCells>
  <printOptions horizontalCentered="1" verticalCentered="1"/>
  <pageMargins left="0.23622047244094491" right="0.23622047244094491" top="0.74803149606299213" bottom="0.74803149606299213" header="0.31496062992125984" footer="0.31496062992125984"/>
  <pageSetup scale="16"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rgb="FF00B0F0"/>
    <pageSetUpPr fitToPage="1"/>
  </sheetPr>
  <dimension ref="A1:R23"/>
  <sheetViews>
    <sheetView zoomScale="70" zoomScaleNormal="70" zoomScalePageLayoutView="26" workbookViewId="0">
      <selection activeCell="G10" sqref="G10"/>
    </sheetView>
  </sheetViews>
  <sheetFormatPr baseColWidth="10" defaultColWidth="21" defaultRowHeight="15" x14ac:dyDescent="0.2"/>
  <cols>
    <col min="1" max="1" width="5.85546875" style="2" customWidth="1"/>
    <col min="2" max="2" width="51.28515625" style="2" customWidth="1"/>
    <col min="3" max="3" width="32.140625" style="2" customWidth="1"/>
    <col min="4" max="4" width="13.28515625" style="2" customWidth="1"/>
    <col min="5" max="5" width="17.5703125" style="2" customWidth="1"/>
    <col min="6" max="6" width="18" style="2" customWidth="1"/>
    <col min="7" max="7" width="21" style="2"/>
    <col min="8" max="8" width="18.28515625" style="2" customWidth="1"/>
    <col min="9" max="9" width="25.5703125" style="2" customWidth="1"/>
    <col min="10" max="10" width="21" style="2"/>
    <col min="11" max="12" width="23.5703125" style="2" customWidth="1"/>
    <col min="13" max="13" width="21" style="2"/>
    <col min="14" max="14" width="17.5703125" style="2" customWidth="1"/>
    <col min="15" max="15" width="9.7109375" style="2" customWidth="1"/>
    <col min="16" max="16" width="21" style="56"/>
    <col min="17" max="17" width="73.7109375" style="103" customWidth="1"/>
    <col min="18" max="18" width="61.28515625" style="103" customWidth="1"/>
    <col min="19" max="16384" width="21" style="2"/>
  </cols>
  <sheetData>
    <row r="1" spans="1:18" ht="21.75" customHeight="1" x14ac:dyDescent="0.2">
      <c r="A1" s="195"/>
      <c r="B1" s="196"/>
      <c r="C1" s="197"/>
      <c r="D1" s="175" t="s">
        <v>16</v>
      </c>
      <c r="E1" s="176"/>
      <c r="F1" s="176"/>
      <c r="G1" s="176"/>
      <c r="H1" s="176"/>
      <c r="I1" s="176"/>
      <c r="J1" s="176"/>
      <c r="K1" s="176"/>
      <c r="L1" s="176"/>
      <c r="M1" s="176"/>
      <c r="N1" s="176"/>
      <c r="O1" s="176"/>
      <c r="P1" s="177"/>
      <c r="Q1" s="181" t="s">
        <v>19</v>
      </c>
      <c r="R1" s="181"/>
    </row>
    <row r="2" spans="1:18" ht="21.75" customHeight="1" x14ac:dyDescent="0.2">
      <c r="A2" s="198"/>
      <c r="B2" s="199"/>
      <c r="C2" s="200"/>
      <c r="D2" s="175"/>
      <c r="E2" s="176"/>
      <c r="F2" s="176"/>
      <c r="G2" s="176"/>
      <c r="H2" s="176"/>
      <c r="I2" s="176"/>
      <c r="J2" s="176"/>
      <c r="K2" s="176"/>
      <c r="L2" s="176"/>
      <c r="M2" s="176"/>
      <c r="N2" s="176"/>
      <c r="O2" s="176"/>
      <c r="P2" s="177"/>
      <c r="Q2" s="181" t="s">
        <v>20</v>
      </c>
      <c r="R2" s="181"/>
    </row>
    <row r="3" spans="1:18" ht="21.75" customHeight="1" x14ac:dyDescent="0.2">
      <c r="A3" s="201"/>
      <c r="B3" s="202"/>
      <c r="C3" s="203"/>
      <c r="D3" s="175"/>
      <c r="E3" s="176"/>
      <c r="F3" s="176"/>
      <c r="G3" s="176"/>
      <c r="H3" s="176"/>
      <c r="I3" s="176"/>
      <c r="J3" s="176"/>
      <c r="K3" s="176"/>
      <c r="L3" s="176"/>
      <c r="M3" s="176"/>
      <c r="N3" s="176"/>
      <c r="O3" s="176"/>
      <c r="P3" s="177"/>
      <c r="Q3" s="181" t="s">
        <v>21</v>
      </c>
      <c r="R3" s="181"/>
    </row>
    <row r="4" spans="1:18" ht="22.15" customHeight="1" x14ac:dyDescent="0.2">
      <c r="A4" s="1"/>
      <c r="B4" s="1"/>
      <c r="C4" s="1"/>
      <c r="D4" s="178" t="s">
        <v>23</v>
      </c>
      <c r="E4" s="178"/>
      <c r="F4" s="178"/>
      <c r="G4" s="178"/>
      <c r="H4" s="178"/>
      <c r="I4" s="178"/>
      <c r="J4" s="178"/>
      <c r="K4" s="178"/>
      <c r="L4" s="178"/>
      <c r="M4" s="178"/>
      <c r="N4" s="178"/>
      <c r="O4" s="178"/>
      <c r="P4" s="178"/>
      <c r="Q4" s="178"/>
      <c r="R4" s="178"/>
    </row>
    <row r="5" spans="1:18" x14ac:dyDescent="0.2">
      <c r="A5" s="1"/>
      <c r="B5" s="1"/>
      <c r="C5" s="1"/>
      <c r="D5" s="1"/>
      <c r="E5" s="1"/>
      <c r="F5" s="1"/>
      <c r="G5" s="1"/>
      <c r="H5" s="1"/>
      <c r="I5" s="1"/>
      <c r="J5" s="1"/>
      <c r="K5" s="1"/>
      <c r="L5" s="1"/>
      <c r="M5" s="1"/>
    </row>
    <row r="6" spans="1:18" ht="21" customHeight="1" x14ac:dyDescent="0.2">
      <c r="A6" s="179" t="s">
        <v>56</v>
      </c>
      <c r="B6" s="204"/>
      <c r="C6" s="204"/>
      <c r="D6" s="204"/>
      <c r="E6" s="204"/>
      <c r="F6" s="204"/>
      <c r="G6" s="204"/>
      <c r="H6" s="204"/>
      <c r="I6" s="204"/>
      <c r="J6" s="204"/>
      <c r="K6" s="204"/>
      <c r="L6" s="204"/>
      <c r="M6" s="204"/>
      <c r="N6" s="204"/>
      <c r="O6" s="204"/>
      <c r="P6" s="204"/>
      <c r="Q6" s="204"/>
      <c r="R6" s="204"/>
    </row>
    <row r="7" spans="1:18" ht="28.9" customHeight="1" x14ac:dyDescent="0.2">
      <c r="A7" s="170" t="s">
        <v>0</v>
      </c>
      <c r="B7" s="170" t="s">
        <v>1</v>
      </c>
      <c r="C7" s="170" t="s">
        <v>2</v>
      </c>
      <c r="D7" s="170" t="s">
        <v>3</v>
      </c>
      <c r="E7" s="169" t="s">
        <v>4</v>
      </c>
      <c r="F7" s="169" t="s">
        <v>5</v>
      </c>
      <c r="G7" s="170" t="s">
        <v>22</v>
      </c>
      <c r="H7" s="169" t="s">
        <v>6</v>
      </c>
      <c r="I7" s="169" t="s">
        <v>198</v>
      </c>
      <c r="J7" s="171" t="s">
        <v>7</v>
      </c>
      <c r="K7" s="172"/>
      <c r="L7" s="173"/>
      <c r="M7" s="169" t="s">
        <v>8</v>
      </c>
      <c r="N7" s="169" t="s">
        <v>9</v>
      </c>
      <c r="O7" s="169" t="s">
        <v>10</v>
      </c>
      <c r="P7" s="170" t="s">
        <v>11</v>
      </c>
      <c r="Q7" s="206" t="s">
        <v>18</v>
      </c>
      <c r="R7" s="205" t="s">
        <v>17</v>
      </c>
    </row>
    <row r="8" spans="1:18" ht="23.45" customHeight="1" x14ac:dyDescent="0.2">
      <c r="A8" s="170"/>
      <c r="B8" s="170"/>
      <c r="C8" s="170"/>
      <c r="D8" s="170"/>
      <c r="E8" s="169"/>
      <c r="F8" s="169"/>
      <c r="G8" s="170"/>
      <c r="H8" s="169"/>
      <c r="I8" s="169"/>
      <c r="J8" s="3" t="s">
        <v>12</v>
      </c>
      <c r="K8" s="3" t="s">
        <v>13</v>
      </c>
      <c r="L8" s="3" t="s">
        <v>14</v>
      </c>
      <c r="M8" s="169"/>
      <c r="N8" s="169"/>
      <c r="O8" s="169"/>
      <c r="P8" s="170" t="s">
        <v>15</v>
      </c>
      <c r="Q8" s="206"/>
      <c r="R8" s="205"/>
    </row>
    <row r="9" spans="1:18" ht="187.5" customHeight="1" x14ac:dyDescent="0.2">
      <c r="A9" s="71" t="s">
        <v>54</v>
      </c>
      <c r="B9" s="15" t="s">
        <v>57</v>
      </c>
      <c r="C9" s="54" t="s">
        <v>67</v>
      </c>
      <c r="D9" s="54" t="s">
        <v>67</v>
      </c>
      <c r="E9" s="51" t="s">
        <v>54</v>
      </c>
      <c r="F9" s="86" t="s">
        <v>35</v>
      </c>
      <c r="G9" s="63" t="s">
        <v>50</v>
      </c>
      <c r="H9" s="47">
        <v>42736</v>
      </c>
      <c r="I9" s="86" t="s">
        <v>36</v>
      </c>
      <c r="J9" s="208" t="s">
        <v>67</v>
      </c>
      <c r="K9" s="208"/>
      <c r="L9" s="208"/>
      <c r="M9" s="208" t="s">
        <v>67</v>
      </c>
      <c r="N9" s="208"/>
      <c r="O9" s="57"/>
      <c r="P9" s="54" t="s">
        <v>73</v>
      </c>
      <c r="Q9" s="104" t="s">
        <v>227</v>
      </c>
      <c r="R9" s="128" t="s">
        <v>228</v>
      </c>
    </row>
    <row r="10" spans="1:18" ht="360" x14ac:dyDescent="0.2">
      <c r="A10" s="71" t="s">
        <v>54</v>
      </c>
      <c r="B10" s="14" t="s">
        <v>64</v>
      </c>
      <c r="C10" s="54" t="s">
        <v>70</v>
      </c>
      <c r="D10" s="54">
        <v>316</v>
      </c>
      <c r="E10" s="86">
        <v>123</v>
      </c>
      <c r="F10" s="21">
        <f>+E10/D10</f>
        <v>0.38924050632911394</v>
      </c>
      <c r="G10" s="72" t="s">
        <v>272</v>
      </c>
      <c r="H10" s="73" t="s">
        <v>262</v>
      </c>
      <c r="I10" s="86" t="s">
        <v>36</v>
      </c>
      <c r="J10" s="58">
        <v>0</v>
      </c>
      <c r="K10" s="58">
        <v>1588000000</v>
      </c>
      <c r="L10" s="37">
        <f>+J10+K10</f>
        <v>1588000000</v>
      </c>
      <c r="M10" s="136">
        <v>1581000000</v>
      </c>
      <c r="N10" s="117">
        <f>+M10/L10</f>
        <v>0.99559193954659952</v>
      </c>
      <c r="O10" s="67"/>
      <c r="P10" s="54" t="s">
        <v>73</v>
      </c>
      <c r="Q10" s="133" t="s">
        <v>229</v>
      </c>
      <c r="R10" s="128" t="s">
        <v>230</v>
      </c>
    </row>
    <row r="11" spans="1:18" ht="225" x14ac:dyDescent="0.2">
      <c r="A11" s="71" t="s">
        <v>35</v>
      </c>
      <c r="B11" s="14" t="s">
        <v>116</v>
      </c>
      <c r="C11" s="39" t="s">
        <v>117</v>
      </c>
      <c r="D11" s="39" t="s">
        <v>118</v>
      </c>
      <c r="E11" s="39" t="s">
        <v>232</v>
      </c>
      <c r="F11" s="39" t="s">
        <v>233</v>
      </c>
      <c r="G11" s="72" t="s">
        <v>269</v>
      </c>
      <c r="H11" s="73" t="s">
        <v>119</v>
      </c>
      <c r="I11" s="86" t="s">
        <v>36</v>
      </c>
      <c r="J11" s="215" t="s">
        <v>53</v>
      </c>
      <c r="K11" s="216"/>
      <c r="L11" s="217"/>
      <c r="M11" s="218" t="s">
        <v>53</v>
      </c>
      <c r="N11" s="218"/>
      <c r="O11" s="59"/>
      <c r="P11" s="54" t="s">
        <v>73</v>
      </c>
      <c r="Q11" s="104" t="s">
        <v>231</v>
      </c>
      <c r="R11" s="128" t="s">
        <v>155</v>
      </c>
    </row>
    <row r="12" spans="1:18" ht="345" x14ac:dyDescent="0.2">
      <c r="A12" s="51" t="s">
        <v>54</v>
      </c>
      <c r="B12" s="14" t="s">
        <v>65</v>
      </c>
      <c r="C12" s="15" t="s">
        <v>70</v>
      </c>
      <c r="D12" s="54">
        <v>1150</v>
      </c>
      <c r="E12" s="86">
        <v>300</v>
      </c>
      <c r="F12" s="21">
        <f>+E12/D12</f>
        <v>0.2608695652173913</v>
      </c>
      <c r="G12" s="70" t="s">
        <v>273</v>
      </c>
      <c r="H12" s="74" t="s">
        <v>120</v>
      </c>
      <c r="I12" s="86" t="s">
        <v>36</v>
      </c>
      <c r="J12" s="59">
        <v>0</v>
      </c>
      <c r="K12" s="59">
        <f>2059950000+4132000000</f>
        <v>6191950000</v>
      </c>
      <c r="L12" s="60">
        <f>+J12+K12</f>
        <v>6191950000</v>
      </c>
      <c r="M12" s="86">
        <v>0</v>
      </c>
      <c r="N12" s="50">
        <f>+M12/L12</f>
        <v>0</v>
      </c>
      <c r="O12" s="4"/>
      <c r="P12" s="54" t="s">
        <v>73</v>
      </c>
      <c r="Q12" s="133" t="s">
        <v>234</v>
      </c>
      <c r="R12" s="128" t="s">
        <v>235</v>
      </c>
    </row>
    <row r="13" spans="1:18" ht="333.75" customHeight="1" x14ac:dyDescent="0.2">
      <c r="A13" s="51" t="s">
        <v>54</v>
      </c>
      <c r="B13" s="14" t="s">
        <v>58</v>
      </c>
      <c r="C13" s="54" t="s">
        <v>68</v>
      </c>
      <c r="D13" s="54">
        <v>65</v>
      </c>
      <c r="E13" s="86">
        <v>19</v>
      </c>
      <c r="F13" s="117">
        <f>+E13/D13</f>
        <v>0.29230769230769232</v>
      </c>
      <c r="G13" s="36" t="s">
        <v>269</v>
      </c>
      <c r="H13" s="47">
        <v>42789</v>
      </c>
      <c r="I13" s="86" t="s">
        <v>126</v>
      </c>
      <c r="J13" s="211" t="s">
        <v>74</v>
      </c>
      <c r="K13" s="212"/>
      <c r="L13" s="213"/>
      <c r="M13" s="157" t="s">
        <v>74</v>
      </c>
      <c r="N13" s="157"/>
      <c r="O13" s="80"/>
      <c r="P13" s="54" t="s">
        <v>73</v>
      </c>
      <c r="Q13" s="133" t="s">
        <v>236</v>
      </c>
      <c r="R13" s="128" t="s">
        <v>237</v>
      </c>
    </row>
    <row r="14" spans="1:18" ht="225" customHeight="1" x14ac:dyDescent="0.2">
      <c r="A14" s="86">
        <v>769</v>
      </c>
      <c r="B14" s="15" t="s">
        <v>59</v>
      </c>
      <c r="C14" s="54" t="s">
        <v>69</v>
      </c>
      <c r="D14" s="55">
        <v>1</v>
      </c>
      <c r="E14" s="75">
        <v>9.2799999999999994E-2</v>
      </c>
      <c r="F14" s="76">
        <f t="shared" ref="F14:F23" si="0">+E14/D14</f>
        <v>9.2799999999999994E-2</v>
      </c>
      <c r="G14" s="36" t="s">
        <v>269</v>
      </c>
      <c r="H14" s="47">
        <v>42825</v>
      </c>
      <c r="I14" s="86" t="s">
        <v>126</v>
      </c>
      <c r="J14" s="214" t="s">
        <v>75</v>
      </c>
      <c r="K14" s="214"/>
      <c r="L14" s="214"/>
      <c r="M14" s="209" t="s">
        <v>75</v>
      </c>
      <c r="N14" s="210"/>
      <c r="O14" s="69">
        <v>1</v>
      </c>
      <c r="P14" s="54" t="s">
        <v>73</v>
      </c>
      <c r="Q14" s="133" t="s">
        <v>239</v>
      </c>
      <c r="R14" s="128" t="s">
        <v>240</v>
      </c>
    </row>
    <row r="15" spans="1:18" ht="409.6" customHeight="1" x14ac:dyDescent="0.2">
      <c r="A15" s="86">
        <v>774</v>
      </c>
      <c r="B15" s="15" t="s">
        <v>60</v>
      </c>
      <c r="C15" s="54" t="s">
        <v>70</v>
      </c>
      <c r="D15" s="54">
        <v>110</v>
      </c>
      <c r="E15" s="86">
        <v>59</v>
      </c>
      <c r="F15" s="76">
        <f t="shared" si="0"/>
        <v>0.53636363636363638</v>
      </c>
      <c r="G15" s="36" t="s">
        <v>269</v>
      </c>
      <c r="H15" s="47">
        <v>42807</v>
      </c>
      <c r="I15" s="86" t="s">
        <v>148</v>
      </c>
      <c r="J15" s="58">
        <v>0</v>
      </c>
      <c r="K15" s="58">
        <v>3300000000</v>
      </c>
      <c r="L15" s="37">
        <f>+J15+K15</f>
        <v>3300000000</v>
      </c>
      <c r="M15" s="48">
        <v>1695791552</v>
      </c>
      <c r="N15" s="21">
        <f>+M15/L15</f>
        <v>0.51387622787878784</v>
      </c>
      <c r="O15" s="86"/>
      <c r="P15" s="54" t="s">
        <v>73</v>
      </c>
      <c r="Q15" s="133" t="s">
        <v>241</v>
      </c>
      <c r="R15" s="128" t="s">
        <v>242</v>
      </c>
    </row>
    <row r="16" spans="1:18" ht="176.25" customHeight="1" x14ac:dyDescent="0.2">
      <c r="A16" s="51" t="s">
        <v>35</v>
      </c>
      <c r="B16" s="53" t="s">
        <v>61</v>
      </c>
      <c r="C16" s="39" t="s">
        <v>70</v>
      </c>
      <c r="D16" s="39">
        <v>9</v>
      </c>
      <c r="E16" s="86">
        <v>5</v>
      </c>
      <c r="F16" s="21">
        <f>+E16/D16</f>
        <v>0.55555555555555558</v>
      </c>
      <c r="G16" s="36" t="s">
        <v>269</v>
      </c>
      <c r="H16" s="47">
        <v>42817</v>
      </c>
      <c r="I16" s="86" t="s">
        <v>148</v>
      </c>
      <c r="J16" s="58">
        <v>0</v>
      </c>
      <c r="K16" s="58">
        <f>300000000+1360000000</f>
        <v>1660000000</v>
      </c>
      <c r="L16" s="58">
        <f>+J16+K16</f>
        <v>1660000000</v>
      </c>
      <c r="M16" s="48">
        <v>1354272060</v>
      </c>
      <c r="N16" s="117">
        <f>+M16/L16</f>
        <v>0.81582654216867467</v>
      </c>
      <c r="O16" s="4"/>
      <c r="P16" s="54" t="s">
        <v>73</v>
      </c>
      <c r="Q16" s="126" t="s">
        <v>243</v>
      </c>
      <c r="R16" s="128" t="s">
        <v>244</v>
      </c>
    </row>
    <row r="17" spans="1:18" ht="99" customHeight="1" x14ac:dyDescent="0.2">
      <c r="A17" s="26">
        <v>786</v>
      </c>
      <c r="B17" s="15" t="s">
        <v>62</v>
      </c>
      <c r="C17" s="54" t="s">
        <v>69</v>
      </c>
      <c r="D17" s="55">
        <v>1</v>
      </c>
      <c r="E17" s="86">
        <v>0</v>
      </c>
      <c r="F17" s="86">
        <f>+E17/D17</f>
        <v>0</v>
      </c>
      <c r="G17" s="27" t="s">
        <v>274</v>
      </c>
      <c r="H17" s="47">
        <v>42887</v>
      </c>
      <c r="I17" s="86" t="s">
        <v>36</v>
      </c>
      <c r="J17" s="207" t="s">
        <v>77</v>
      </c>
      <c r="K17" s="207"/>
      <c r="L17" s="207"/>
      <c r="M17" s="86"/>
      <c r="N17" s="50"/>
      <c r="O17" s="4"/>
      <c r="P17" s="54" t="s">
        <v>73</v>
      </c>
      <c r="Q17" s="133" t="s">
        <v>238</v>
      </c>
      <c r="R17" s="128" t="s">
        <v>188</v>
      </c>
    </row>
    <row r="18" spans="1:18" ht="390" x14ac:dyDescent="0.2">
      <c r="A18" s="86">
        <v>787</v>
      </c>
      <c r="B18" s="15" t="s">
        <v>154</v>
      </c>
      <c r="C18" s="54" t="s">
        <v>70</v>
      </c>
      <c r="D18" s="54">
        <v>13</v>
      </c>
      <c r="E18" s="86">
        <v>14</v>
      </c>
      <c r="F18" s="129">
        <f t="shared" si="0"/>
        <v>1.0769230769230769</v>
      </c>
      <c r="G18" s="27" t="s">
        <v>274</v>
      </c>
      <c r="H18" s="27" t="s">
        <v>121</v>
      </c>
      <c r="I18" s="86" t="s">
        <v>148</v>
      </c>
      <c r="J18" s="58">
        <v>0</v>
      </c>
      <c r="K18" s="58">
        <v>3500000000</v>
      </c>
      <c r="L18" s="37">
        <f t="shared" ref="L18:L23" si="1">+J18+K18</f>
        <v>3500000000</v>
      </c>
      <c r="M18" s="137">
        <v>3290917466</v>
      </c>
      <c r="N18" s="21">
        <f t="shared" ref="N18:N23" si="2">+M18/L18</f>
        <v>0.94026213314285711</v>
      </c>
      <c r="O18" s="4"/>
      <c r="P18" s="54" t="s">
        <v>73</v>
      </c>
      <c r="Q18" s="126" t="s">
        <v>245</v>
      </c>
      <c r="R18" s="128" t="s">
        <v>189</v>
      </c>
    </row>
    <row r="19" spans="1:18" ht="165" customHeight="1" x14ac:dyDescent="0.2">
      <c r="A19" s="86">
        <v>789</v>
      </c>
      <c r="B19" s="14" t="s">
        <v>156</v>
      </c>
      <c r="C19" s="54" t="s">
        <v>70</v>
      </c>
      <c r="D19" s="54">
        <v>7</v>
      </c>
      <c r="E19" s="86">
        <v>9</v>
      </c>
      <c r="F19" s="21">
        <f t="shared" si="0"/>
        <v>1.2857142857142858</v>
      </c>
      <c r="G19" s="27" t="s">
        <v>274</v>
      </c>
      <c r="H19" s="27" t="s">
        <v>121</v>
      </c>
      <c r="I19" s="86" t="s">
        <v>148</v>
      </c>
      <c r="J19" s="58">
        <v>0</v>
      </c>
      <c r="K19" s="58">
        <v>1500000000</v>
      </c>
      <c r="L19" s="37">
        <f t="shared" si="1"/>
        <v>1500000000</v>
      </c>
      <c r="M19" s="137">
        <v>1777498156</v>
      </c>
      <c r="N19" s="21">
        <f t="shared" si="2"/>
        <v>1.1849987706666667</v>
      </c>
      <c r="O19" s="4"/>
      <c r="P19" s="54" t="s">
        <v>73</v>
      </c>
      <c r="Q19" s="126" t="s">
        <v>190</v>
      </c>
      <c r="R19" s="128" t="s">
        <v>263</v>
      </c>
    </row>
    <row r="20" spans="1:18" ht="151.5" customHeight="1" x14ac:dyDescent="0.2">
      <c r="A20" s="86">
        <v>788</v>
      </c>
      <c r="B20" s="14" t="s">
        <v>122</v>
      </c>
      <c r="C20" s="54" t="s">
        <v>68</v>
      </c>
      <c r="D20" s="54">
        <v>12</v>
      </c>
      <c r="E20" s="86">
        <v>10</v>
      </c>
      <c r="F20" s="129">
        <f t="shared" si="0"/>
        <v>0.83333333333333337</v>
      </c>
      <c r="G20" s="27" t="s">
        <v>274</v>
      </c>
      <c r="H20" s="27" t="s">
        <v>121</v>
      </c>
      <c r="I20" s="86" t="s">
        <v>148</v>
      </c>
      <c r="J20" s="58">
        <v>0</v>
      </c>
      <c r="K20" s="58">
        <v>500000000</v>
      </c>
      <c r="L20" s="37">
        <f t="shared" si="1"/>
        <v>500000000</v>
      </c>
      <c r="M20" s="30">
        <v>295321380</v>
      </c>
      <c r="N20" s="21">
        <f t="shared" si="2"/>
        <v>0.59064276000000004</v>
      </c>
      <c r="O20" s="4"/>
      <c r="P20" s="54" t="s">
        <v>73</v>
      </c>
      <c r="Q20" s="126" t="s">
        <v>191</v>
      </c>
      <c r="R20" s="128" t="s">
        <v>264</v>
      </c>
    </row>
    <row r="21" spans="1:18" ht="75" x14ac:dyDescent="0.2">
      <c r="A21" s="4"/>
      <c r="B21" s="14" t="s">
        <v>63</v>
      </c>
      <c r="C21" s="54" t="s">
        <v>71</v>
      </c>
      <c r="D21" s="54">
        <v>200</v>
      </c>
      <c r="E21" s="86">
        <v>0</v>
      </c>
      <c r="F21" s="86">
        <f t="shared" si="0"/>
        <v>0</v>
      </c>
      <c r="G21" s="27" t="s">
        <v>246</v>
      </c>
      <c r="H21" s="47"/>
      <c r="I21" s="86" t="s">
        <v>76</v>
      </c>
      <c r="J21" s="58">
        <v>0</v>
      </c>
      <c r="K21" s="119">
        <v>1000019920</v>
      </c>
      <c r="L21" s="37">
        <f t="shared" si="1"/>
        <v>1000019920</v>
      </c>
      <c r="M21" s="86">
        <v>0</v>
      </c>
      <c r="N21" s="50">
        <f t="shared" si="2"/>
        <v>0</v>
      </c>
      <c r="O21" s="4"/>
      <c r="P21" s="54" t="s">
        <v>73</v>
      </c>
      <c r="Q21" s="113" t="s">
        <v>187</v>
      </c>
      <c r="R21" s="128" t="s">
        <v>157</v>
      </c>
    </row>
    <row r="22" spans="1:18" ht="206.25" customHeight="1" x14ac:dyDescent="0.2">
      <c r="A22" s="86">
        <v>793</v>
      </c>
      <c r="B22" s="53" t="s">
        <v>66</v>
      </c>
      <c r="C22" s="39" t="s">
        <v>68</v>
      </c>
      <c r="D22" s="39">
        <v>160</v>
      </c>
      <c r="E22" s="86">
        <v>0</v>
      </c>
      <c r="F22" s="86">
        <f t="shared" si="0"/>
        <v>0</v>
      </c>
      <c r="G22" s="27" t="s">
        <v>248</v>
      </c>
      <c r="H22" s="73" t="s">
        <v>72</v>
      </c>
      <c r="I22" s="86" t="s">
        <v>36</v>
      </c>
      <c r="J22" s="58">
        <v>0</v>
      </c>
      <c r="K22" s="58">
        <f>400000000+750000000</f>
        <v>1150000000</v>
      </c>
      <c r="L22" s="37">
        <f t="shared" si="1"/>
        <v>1150000000</v>
      </c>
      <c r="M22" s="86">
        <v>0</v>
      </c>
      <c r="N22" s="50">
        <f t="shared" si="2"/>
        <v>0</v>
      </c>
      <c r="O22" s="4"/>
      <c r="P22" s="54" t="s">
        <v>73</v>
      </c>
      <c r="Q22" s="133" t="s">
        <v>247</v>
      </c>
      <c r="R22" s="128" t="s">
        <v>249</v>
      </c>
    </row>
    <row r="23" spans="1:18" ht="409.5" customHeight="1" x14ac:dyDescent="0.2">
      <c r="A23" s="26" t="s">
        <v>35</v>
      </c>
      <c r="B23" s="53" t="s">
        <v>153</v>
      </c>
      <c r="C23" s="39" t="s">
        <v>70</v>
      </c>
      <c r="D23" s="39">
        <v>100</v>
      </c>
      <c r="E23" s="86">
        <v>100</v>
      </c>
      <c r="F23" s="21">
        <f t="shared" si="0"/>
        <v>1</v>
      </c>
      <c r="G23" s="27" t="s">
        <v>248</v>
      </c>
      <c r="H23" s="73" t="s">
        <v>158</v>
      </c>
      <c r="I23" s="86" t="s">
        <v>126</v>
      </c>
      <c r="J23" s="59">
        <v>0</v>
      </c>
      <c r="K23" s="59">
        <v>516000000</v>
      </c>
      <c r="L23" s="60">
        <f t="shared" si="1"/>
        <v>516000000</v>
      </c>
      <c r="M23" s="48">
        <v>516000000</v>
      </c>
      <c r="N23" s="21">
        <f t="shared" si="2"/>
        <v>1</v>
      </c>
      <c r="O23" s="4"/>
      <c r="P23" s="54" t="s">
        <v>73</v>
      </c>
      <c r="Q23" s="133" t="s">
        <v>250</v>
      </c>
      <c r="R23" s="128" t="s">
        <v>251</v>
      </c>
    </row>
  </sheetData>
  <mergeCells count="32">
    <mergeCell ref="Q7:Q8"/>
    <mergeCell ref="J17:L17"/>
    <mergeCell ref="M9:N9"/>
    <mergeCell ref="M13:N13"/>
    <mergeCell ref="M14:N14"/>
    <mergeCell ref="J13:L13"/>
    <mergeCell ref="J14:L14"/>
    <mergeCell ref="J9:L9"/>
    <mergeCell ref="J11:L11"/>
    <mergeCell ref="M11:N11"/>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printOptions horizontalCentered="1" verticalCentered="1"/>
  <pageMargins left="0.25" right="0.25" top="0.75" bottom="0.75" header="0.3" footer="0.3"/>
  <pageSetup scale="16"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00B0F0"/>
    <pageSetUpPr fitToPage="1"/>
  </sheetPr>
  <dimension ref="A1:R11"/>
  <sheetViews>
    <sheetView zoomScale="70" zoomScaleNormal="70" zoomScalePageLayoutView="28" workbookViewId="0">
      <selection activeCell="G11" sqref="G11"/>
    </sheetView>
  </sheetViews>
  <sheetFormatPr baseColWidth="10" defaultColWidth="21" defaultRowHeight="15" x14ac:dyDescent="0.2"/>
  <cols>
    <col min="1" max="1" width="6" style="2" customWidth="1"/>
    <col min="2" max="2" width="43.85546875" style="2" customWidth="1"/>
    <col min="3" max="3" width="22" style="2" customWidth="1"/>
    <col min="4" max="4" width="13.28515625" style="2" customWidth="1"/>
    <col min="5" max="5" width="17.5703125" style="2" customWidth="1"/>
    <col min="6" max="6" width="18" style="2" customWidth="1"/>
    <col min="7" max="7" width="21" style="2"/>
    <col min="8" max="8" width="22" style="2" customWidth="1"/>
    <col min="9" max="9" width="25.5703125" style="2" customWidth="1"/>
    <col min="10" max="11" width="21" style="2"/>
    <col min="12" max="12" width="20.85546875" style="2" customWidth="1"/>
    <col min="13" max="13" width="21" style="2"/>
    <col min="14" max="14" width="14.28515625" style="2" bestFit="1" customWidth="1"/>
    <col min="15" max="15" width="10.85546875" style="2" customWidth="1"/>
    <col min="16" max="16" width="21" style="2"/>
    <col min="17" max="17" width="67.7109375" style="103" customWidth="1"/>
    <col min="18" max="18" width="46.28515625" style="103" customWidth="1"/>
    <col min="19" max="16384" width="21" style="2"/>
  </cols>
  <sheetData>
    <row r="1" spans="1:18" ht="21.75" customHeight="1" x14ac:dyDescent="0.2">
      <c r="A1" s="195"/>
      <c r="B1" s="196"/>
      <c r="C1" s="197"/>
      <c r="D1" s="175" t="s">
        <v>16</v>
      </c>
      <c r="E1" s="176"/>
      <c r="F1" s="176"/>
      <c r="G1" s="176"/>
      <c r="H1" s="176"/>
      <c r="I1" s="176"/>
      <c r="J1" s="176"/>
      <c r="K1" s="176"/>
      <c r="L1" s="176"/>
      <c r="M1" s="176"/>
      <c r="N1" s="176"/>
      <c r="O1" s="176"/>
      <c r="P1" s="177"/>
      <c r="Q1" s="181" t="s">
        <v>19</v>
      </c>
      <c r="R1" s="181"/>
    </row>
    <row r="2" spans="1:18" ht="21.75" customHeight="1" x14ac:dyDescent="0.2">
      <c r="A2" s="198"/>
      <c r="B2" s="199"/>
      <c r="C2" s="200"/>
      <c r="D2" s="175"/>
      <c r="E2" s="176"/>
      <c r="F2" s="176"/>
      <c r="G2" s="176"/>
      <c r="H2" s="176"/>
      <c r="I2" s="176"/>
      <c r="J2" s="176"/>
      <c r="K2" s="176"/>
      <c r="L2" s="176"/>
      <c r="M2" s="176"/>
      <c r="N2" s="176"/>
      <c r="O2" s="176"/>
      <c r="P2" s="177"/>
      <c r="Q2" s="181" t="s">
        <v>20</v>
      </c>
      <c r="R2" s="181"/>
    </row>
    <row r="3" spans="1:18" ht="21.75" customHeight="1" x14ac:dyDescent="0.2">
      <c r="A3" s="201"/>
      <c r="B3" s="202"/>
      <c r="C3" s="203"/>
      <c r="D3" s="175"/>
      <c r="E3" s="176"/>
      <c r="F3" s="176"/>
      <c r="G3" s="176"/>
      <c r="H3" s="176"/>
      <c r="I3" s="176"/>
      <c r="J3" s="176"/>
      <c r="K3" s="176"/>
      <c r="L3" s="176"/>
      <c r="M3" s="176"/>
      <c r="N3" s="176"/>
      <c r="O3" s="176"/>
      <c r="P3" s="177"/>
      <c r="Q3" s="181" t="s">
        <v>21</v>
      </c>
      <c r="R3" s="181"/>
    </row>
    <row r="4" spans="1:18" ht="22.15" customHeight="1" x14ac:dyDescent="0.2">
      <c r="A4" s="1"/>
      <c r="B4" s="1"/>
      <c r="C4" s="1"/>
      <c r="D4" s="178" t="s">
        <v>23</v>
      </c>
      <c r="E4" s="178"/>
      <c r="F4" s="178"/>
      <c r="G4" s="178"/>
      <c r="H4" s="178"/>
      <c r="I4" s="178"/>
      <c r="J4" s="178"/>
      <c r="K4" s="178"/>
      <c r="L4" s="178"/>
      <c r="M4" s="178"/>
      <c r="N4" s="178"/>
      <c r="O4" s="178"/>
      <c r="P4" s="178"/>
      <c r="Q4" s="178"/>
      <c r="R4" s="178"/>
    </row>
    <row r="5" spans="1:18" x14ac:dyDescent="0.2">
      <c r="A5" s="1"/>
      <c r="B5" s="1"/>
      <c r="C5" s="1"/>
      <c r="D5" s="1"/>
      <c r="E5" s="1"/>
      <c r="F5" s="1"/>
      <c r="G5" s="1"/>
      <c r="H5" s="1"/>
      <c r="I5" s="1"/>
      <c r="J5" s="1"/>
      <c r="K5" s="1"/>
      <c r="L5" s="1"/>
      <c r="M5" s="1"/>
    </row>
    <row r="6" spans="1:18" ht="21" customHeight="1" x14ac:dyDescent="0.2">
      <c r="A6" s="219" t="s">
        <v>78</v>
      </c>
      <c r="B6" s="180"/>
      <c r="C6" s="180"/>
      <c r="D6" s="180"/>
      <c r="E6" s="180"/>
      <c r="F6" s="180"/>
      <c r="G6" s="180"/>
      <c r="H6" s="180"/>
      <c r="I6" s="180"/>
      <c r="J6" s="180"/>
      <c r="K6" s="180"/>
      <c r="L6" s="180"/>
      <c r="M6" s="180"/>
      <c r="N6" s="180"/>
      <c r="O6" s="180"/>
      <c r="P6" s="180"/>
      <c r="Q6" s="180"/>
      <c r="R6" s="180"/>
    </row>
    <row r="7" spans="1:18" ht="28.9" customHeight="1" x14ac:dyDescent="0.2">
      <c r="A7" s="170" t="s">
        <v>0</v>
      </c>
      <c r="B7" s="170" t="s">
        <v>1</v>
      </c>
      <c r="C7" s="170" t="s">
        <v>2</v>
      </c>
      <c r="D7" s="170" t="s">
        <v>3</v>
      </c>
      <c r="E7" s="169" t="s">
        <v>4</v>
      </c>
      <c r="F7" s="169" t="s">
        <v>5</v>
      </c>
      <c r="G7" s="170" t="s">
        <v>22</v>
      </c>
      <c r="H7" s="169" t="s">
        <v>6</v>
      </c>
      <c r="I7" s="169" t="s">
        <v>198</v>
      </c>
      <c r="J7" s="171" t="s">
        <v>7</v>
      </c>
      <c r="K7" s="172"/>
      <c r="L7" s="173"/>
      <c r="M7" s="169" t="s">
        <v>8</v>
      </c>
      <c r="N7" s="169" t="s">
        <v>9</v>
      </c>
      <c r="O7" s="169" t="s">
        <v>10</v>
      </c>
      <c r="P7" s="170" t="s">
        <v>11</v>
      </c>
      <c r="Q7" s="206" t="s">
        <v>18</v>
      </c>
      <c r="R7" s="205" t="s">
        <v>17</v>
      </c>
    </row>
    <row r="8" spans="1:18" ht="23.45" customHeight="1" x14ac:dyDescent="0.2">
      <c r="A8" s="170"/>
      <c r="B8" s="170"/>
      <c r="C8" s="170"/>
      <c r="D8" s="170"/>
      <c r="E8" s="169"/>
      <c r="F8" s="169"/>
      <c r="G8" s="170"/>
      <c r="H8" s="169"/>
      <c r="I8" s="169"/>
      <c r="J8" s="3" t="s">
        <v>12</v>
      </c>
      <c r="K8" s="3" t="s">
        <v>13</v>
      </c>
      <c r="L8" s="3" t="s">
        <v>14</v>
      </c>
      <c r="M8" s="169"/>
      <c r="N8" s="169"/>
      <c r="O8" s="169"/>
      <c r="P8" s="170" t="s">
        <v>15</v>
      </c>
      <c r="Q8" s="206"/>
      <c r="R8" s="205"/>
    </row>
    <row r="9" spans="1:18" ht="90" x14ac:dyDescent="0.2">
      <c r="A9" s="51" t="s">
        <v>54</v>
      </c>
      <c r="B9" s="61" t="s">
        <v>79</v>
      </c>
      <c r="C9" s="112" t="s">
        <v>167</v>
      </c>
      <c r="D9" s="86">
        <v>4</v>
      </c>
      <c r="E9" s="21">
        <v>0</v>
      </c>
      <c r="F9" s="21">
        <f>+E9/D9</f>
        <v>0</v>
      </c>
      <c r="G9" s="146" t="s">
        <v>269</v>
      </c>
      <c r="H9" s="28">
        <v>42804</v>
      </c>
      <c r="I9" s="86" t="s">
        <v>36</v>
      </c>
      <c r="J9" s="192" t="s">
        <v>53</v>
      </c>
      <c r="K9" s="192"/>
      <c r="L9" s="192"/>
      <c r="M9" s="193" t="s">
        <v>53</v>
      </c>
      <c r="N9" s="194"/>
      <c r="O9" s="130"/>
      <c r="P9" s="54" t="s">
        <v>83</v>
      </c>
      <c r="Q9" s="113" t="s">
        <v>252</v>
      </c>
      <c r="R9" s="128" t="s">
        <v>253</v>
      </c>
    </row>
    <row r="10" spans="1:18" ht="348.75" customHeight="1" x14ac:dyDescent="0.2">
      <c r="A10" s="86">
        <v>775</v>
      </c>
      <c r="B10" s="61" t="s">
        <v>80</v>
      </c>
      <c r="C10" s="54" t="s">
        <v>82</v>
      </c>
      <c r="D10" s="91">
        <v>280</v>
      </c>
      <c r="E10" s="86">
        <v>294</v>
      </c>
      <c r="F10" s="21">
        <f>+E10/D10</f>
        <v>1.05</v>
      </c>
      <c r="G10" s="146" t="s">
        <v>269</v>
      </c>
      <c r="H10" s="28">
        <v>42825</v>
      </c>
      <c r="I10" s="125" t="s">
        <v>256</v>
      </c>
      <c r="J10" s="88">
        <v>0</v>
      </c>
      <c r="K10" s="65">
        <v>4465000000</v>
      </c>
      <c r="L10" s="65">
        <f>+K10</f>
        <v>4465000000</v>
      </c>
      <c r="M10" s="48">
        <v>4684799448</v>
      </c>
      <c r="N10" s="21">
        <f>+M10/L10</f>
        <v>1.0492272</v>
      </c>
      <c r="O10" s="67">
        <v>1</v>
      </c>
      <c r="P10" s="54" t="s">
        <v>83</v>
      </c>
      <c r="Q10" s="133" t="s">
        <v>254</v>
      </c>
      <c r="R10" s="128" t="s">
        <v>255</v>
      </c>
    </row>
    <row r="11" spans="1:18" ht="150" x14ac:dyDescent="0.2">
      <c r="A11" s="86">
        <v>790</v>
      </c>
      <c r="B11" s="61" t="s">
        <v>81</v>
      </c>
      <c r="C11" s="54" t="s">
        <v>71</v>
      </c>
      <c r="D11" s="91">
        <v>17000</v>
      </c>
      <c r="E11" s="86">
        <v>0</v>
      </c>
      <c r="F11" s="86">
        <f>+E11/D11</f>
        <v>0</v>
      </c>
      <c r="G11" s="64" t="s">
        <v>275</v>
      </c>
      <c r="H11" s="64" t="s">
        <v>130</v>
      </c>
      <c r="I11" s="86" t="s">
        <v>36</v>
      </c>
      <c r="J11" s="48">
        <v>0</v>
      </c>
      <c r="K11" s="52">
        <v>1800000000</v>
      </c>
      <c r="L11" s="52">
        <f>+J11+K11</f>
        <v>1800000000</v>
      </c>
      <c r="M11" s="86">
        <v>0</v>
      </c>
      <c r="N11" s="50">
        <f>+M11/L11</f>
        <v>0</v>
      </c>
      <c r="O11" s="67">
        <v>1</v>
      </c>
      <c r="P11" s="91" t="s">
        <v>83</v>
      </c>
      <c r="Q11" s="133" t="s">
        <v>257</v>
      </c>
      <c r="R11" s="128" t="s">
        <v>258</v>
      </c>
    </row>
  </sheetData>
  <mergeCells count="25">
    <mergeCell ref="M9:N9"/>
    <mergeCell ref="J9:L9"/>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 ref="D4:R4"/>
    <mergeCell ref="A1:C3"/>
    <mergeCell ref="D1:P3"/>
    <mergeCell ref="Q1:R1"/>
    <mergeCell ref="Q2:R2"/>
    <mergeCell ref="Q3:R3"/>
  </mergeCells>
  <printOptions horizontalCentered="1" verticalCentered="1"/>
  <pageMargins left="0.25" right="0.25" top="0.75" bottom="0.75" header="0.3" footer="0.3"/>
  <pageSetup scale="3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B0F0"/>
    <pageSetUpPr fitToPage="1"/>
  </sheetPr>
  <dimension ref="A1:R9"/>
  <sheetViews>
    <sheetView zoomScale="64" zoomScaleNormal="64" zoomScalePageLayoutView="41" workbookViewId="0">
      <selection activeCell="A9" sqref="A9"/>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103" customWidth="1"/>
    <col min="18" max="18" width="56.42578125" style="103" customWidth="1"/>
    <col min="19" max="16384" width="21" style="2"/>
  </cols>
  <sheetData>
    <row r="1" spans="1:18" ht="21.75" customHeight="1" x14ac:dyDescent="0.2">
      <c r="A1" s="195"/>
      <c r="B1" s="196"/>
      <c r="C1" s="197"/>
      <c r="D1" s="175" t="s">
        <v>16</v>
      </c>
      <c r="E1" s="176"/>
      <c r="F1" s="176"/>
      <c r="G1" s="176"/>
      <c r="H1" s="176"/>
      <c r="I1" s="176"/>
      <c r="J1" s="176"/>
      <c r="K1" s="176"/>
      <c r="L1" s="176"/>
      <c r="M1" s="176"/>
      <c r="N1" s="176"/>
      <c r="O1" s="176"/>
      <c r="P1" s="177"/>
      <c r="Q1" s="181" t="s">
        <v>19</v>
      </c>
      <c r="R1" s="181"/>
    </row>
    <row r="2" spans="1:18" ht="21.75" customHeight="1" x14ac:dyDescent="0.2">
      <c r="A2" s="198"/>
      <c r="B2" s="199"/>
      <c r="C2" s="200"/>
      <c r="D2" s="175"/>
      <c r="E2" s="176"/>
      <c r="F2" s="176"/>
      <c r="G2" s="176"/>
      <c r="H2" s="176"/>
      <c r="I2" s="176"/>
      <c r="J2" s="176"/>
      <c r="K2" s="176"/>
      <c r="L2" s="176"/>
      <c r="M2" s="176"/>
      <c r="N2" s="176"/>
      <c r="O2" s="176"/>
      <c r="P2" s="177"/>
      <c r="Q2" s="181" t="s">
        <v>20</v>
      </c>
      <c r="R2" s="181"/>
    </row>
    <row r="3" spans="1:18" ht="21.75" customHeight="1" x14ac:dyDescent="0.2">
      <c r="A3" s="201"/>
      <c r="B3" s="202"/>
      <c r="C3" s="203"/>
      <c r="D3" s="175"/>
      <c r="E3" s="176"/>
      <c r="F3" s="176"/>
      <c r="G3" s="176"/>
      <c r="H3" s="176"/>
      <c r="I3" s="176"/>
      <c r="J3" s="176"/>
      <c r="K3" s="176"/>
      <c r="L3" s="176"/>
      <c r="M3" s="176"/>
      <c r="N3" s="176"/>
      <c r="O3" s="176"/>
      <c r="P3" s="177"/>
      <c r="Q3" s="181" t="s">
        <v>21</v>
      </c>
      <c r="R3" s="181"/>
    </row>
    <row r="4" spans="1:18" ht="22.15" customHeight="1" x14ac:dyDescent="0.2">
      <c r="A4" s="1"/>
      <c r="B4" s="1"/>
      <c r="C4" s="1"/>
      <c r="D4" s="178" t="s">
        <v>23</v>
      </c>
      <c r="E4" s="178"/>
      <c r="F4" s="178"/>
      <c r="G4" s="178"/>
      <c r="H4" s="178"/>
      <c r="I4" s="178"/>
      <c r="J4" s="178"/>
      <c r="K4" s="178"/>
      <c r="L4" s="178"/>
      <c r="M4" s="178"/>
      <c r="N4" s="178"/>
      <c r="O4" s="178"/>
      <c r="P4" s="178"/>
      <c r="Q4" s="178"/>
      <c r="R4" s="178"/>
    </row>
    <row r="5" spans="1:18" x14ac:dyDescent="0.2">
      <c r="A5" s="1"/>
      <c r="B5" s="1"/>
      <c r="C5" s="1"/>
      <c r="D5" s="1"/>
      <c r="E5" s="1"/>
      <c r="F5" s="1"/>
      <c r="G5" s="1"/>
      <c r="H5" s="1"/>
      <c r="I5" s="1"/>
      <c r="J5" s="1"/>
      <c r="K5" s="1"/>
      <c r="L5" s="1"/>
      <c r="M5" s="1"/>
    </row>
    <row r="6" spans="1:18" ht="21" customHeight="1" x14ac:dyDescent="0.2">
      <c r="A6" s="219" t="s">
        <v>84</v>
      </c>
      <c r="B6" s="180"/>
      <c r="C6" s="180"/>
      <c r="D6" s="180"/>
      <c r="E6" s="180"/>
      <c r="F6" s="180"/>
      <c r="G6" s="180"/>
      <c r="H6" s="180"/>
      <c r="I6" s="180"/>
      <c r="J6" s="180"/>
      <c r="K6" s="180"/>
      <c r="L6" s="180"/>
      <c r="M6" s="180"/>
      <c r="N6" s="180"/>
      <c r="O6" s="180"/>
      <c r="P6" s="180"/>
      <c r="Q6" s="180"/>
      <c r="R6" s="180"/>
    </row>
    <row r="7" spans="1:18" ht="28.9" customHeight="1" x14ac:dyDescent="0.2">
      <c r="A7" s="170" t="s">
        <v>0</v>
      </c>
      <c r="B7" s="170" t="s">
        <v>1</v>
      </c>
      <c r="C7" s="170" t="s">
        <v>2</v>
      </c>
      <c r="D7" s="170" t="s">
        <v>3</v>
      </c>
      <c r="E7" s="169" t="s">
        <v>4</v>
      </c>
      <c r="F7" s="169" t="s">
        <v>5</v>
      </c>
      <c r="G7" s="170" t="s">
        <v>22</v>
      </c>
      <c r="H7" s="169" t="s">
        <v>6</v>
      </c>
      <c r="I7" s="169" t="s">
        <v>198</v>
      </c>
      <c r="J7" s="171" t="s">
        <v>7</v>
      </c>
      <c r="K7" s="172"/>
      <c r="L7" s="173"/>
      <c r="M7" s="169" t="s">
        <v>8</v>
      </c>
      <c r="N7" s="169" t="s">
        <v>9</v>
      </c>
      <c r="O7" s="169" t="s">
        <v>10</v>
      </c>
      <c r="P7" s="170" t="s">
        <v>11</v>
      </c>
      <c r="Q7" s="206" t="s">
        <v>18</v>
      </c>
      <c r="R7" s="205" t="s">
        <v>17</v>
      </c>
    </row>
    <row r="8" spans="1:18" ht="23.45" customHeight="1" x14ac:dyDescent="0.2">
      <c r="A8" s="170"/>
      <c r="B8" s="170"/>
      <c r="C8" s="170"/>
      <c r="D8" s="170"/>
      <c r="E8" s="169"/>
      <c r="F8" s="169"/>
      <c r="G8" s="170"/>
      <c r="H8" s="169"/>
      <c r="I8" s="169"/>
      <c r="J8" s="3" t="s">
        <v>12</v>
      </c>
      <c r="K8" s="3" t="s">
        <v>13</v>
      </c>
      <c r="L8" s="3" t="s">
        <v>14</v>
      </c>
      <c r="M8" s="169"/>
      <c r="N8" s="169"/>
      <c r="O8" s="169"/>
      <c r="P8" s="170" t="s">
        <v>15</v>
      </c>
      <c r="Q8" s="206"/>
      <c r="R8" s="205"/>
    </row>
    <row r="9" spans="1:18" s="23" customFormat="1" ht="408.75" customHeight="1" x14ac:dyDescent="0.25">
      <c r="A9" s="86">
        <v>782</v>
      </c>
      <c r="B9" s="84" t="s">
        <v>85</v>
      </c>
      <c r="C9" s="54" t="s">
        <v>86</v>
      </c>
      <c r="D9" s="66">
        <v>64</v>
      </c>
      <c r="E9" s="86">
        <v>13</v>
      </c>
      <c r="F9" s="21">
        <f>+E9/D9</f>
        <v>0.203125</v>
      </c>
      <c r="G9" s="146" t="s">
        <v>268</v>
      </c>
      <c r="H9" s="28">
        <v>42886</v>
      </c>
      <c r="I9" s="138" t="s">
        <v>192</v>
      </c>
      <c r="J9" s="48">
        <v>195000000</v>
      </c>
      <c r="K9" s="48">
        <v>308775345</v>
      </c>
      <c r="L9" s="50">
        <f>+K9+J9</f>
        <v>503775345</v>
      </c>
      <c r="M9" s="48">
        <v>376140000</v>
      </c>
      <c r="N9" s="21">
        <f>+M9/L9</f>
        <v>0.74664233518613343</v>
      </c>
      <c r="O9" s="86"/>
      <c r="P9" s="92" t="s">
        <v>87</v>
      </c>
      <c r="Q9" s="133" t="s">
        <v>259</v>
      </c>
      <c r="R9" s="105" t="s">
        <v>260</v>
      </c>
    </row>
  </sheetData>
  <mergeCells count="23">
    <mergeCell ref="I7:I8"/>
    <mergeCell ref="R7:R8"/>
    <mergeCell ref="J7:L7"/>
    <mergeCell ref="M7:M8"/>
    <mergeCell ref="N7:N8"/>
    <mergeCell ref="O7:O8"/>
    <mergeCell ref="P7:P8"/>
    <mergeCell ref="Q7:Q8"/>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s>
  <printOptions horizontalCentered="1" verticalCentered="1"/>
  <pageMargins left="0.70866141732283472" right="0.70866141732283472" top="0.74803149606299213" bottom="0.74803149606299213" header="0.31496062992125984" footer="0.31496062992125984"/>
  <pageSetup scale="2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1048576"/>
  <sheetViews>
    <sheetView zoomScale="64" zoomScaleNormal="64" zoomScalePageLayoutView="40" workbookViewId="0">
      <selection activeCell="H30" sqref="H30"/>
    </sheetView>
  </sheetViews>
  <sheetFormatPr baseColWidth="10" defaultColWidth="21" defaultRowHeight="15" x14ac:dyDescent="0.2"/>
  <cols>
    <col min="1" max="1" width="6.140625" style="2" customWidth="1"/>
    <col min="2" max="2" width="37.140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53.85546875" style="103" customWidth="1"/>
    <col min="18" max="18" width="56.42578125" style="103" customWidth="1"/>
    <col min="19" max="16384" width="21" style="2"/>
  </cols>
  <sheetData>
    <row r="1" spans="1:18" ht="21.75" customHeight="1" x14ac:dyDescent="0.2">
      <c r="A1" s="195"/>
      <c r="B1" s="196"/>
      <c r="C1" s="197"/>
      <c r="D1" s="175" t="s">
        <v>16</v>
      </c>
      <c r="E1" s="176"/>
      <c r="F1" s="176"/>
      <c r="G1" s="176"/>
      <c r="H1" s="176"/>
      <c r="I1" s="176"/>
      <c r="J1" s="176"/>
      <c r="K1" s="176"/>
      <c r="L1" s="176"/>
      <c r="M1" s="176"/>
      <c r="N1" s="176"/>
      <c r="O1" s="176"/>
      <c r="P1" s="177"/>
      <c r="Q1" s="181" t="s">
        <v>19</v>
      </c>
      <c r="R1" s="181"/>
    </row>
    <row r="2" spans="1:18" ht="21.75" customHeight="1" x14ac:dyDescent="0.2">
      <c r="A2" s="198"/>
      <c r="B2" s="199"/>
      <c r="C2" s="200"/>
      <c r="D2" s="175"/>
      <c r="E2" s="176"/>
      <c r="F2" s="176"/>
      <c r="G2" s="176"/>
      <c r="H2" s="176"/>
      <c r="I2" s="176"/>
      <c r="J2" s="176"/>
      <c r="K2" s="176"/>
      <c r="L2" s="176"/>
      <c r="M2" s="176"/>
      <c r="N2" s="176"/>
      <c r="O2" s="176"/>
      <c r="P2" s="177"/>
      <c r="Q2" s="181" t="s">
        <v>20</v>
      </c>
      <c r="R2" s="181"/>
    </row>
    <row r="3" spans="1:18" ht="21.75" customHeight="1" x14ac:dyDescent="0.2">
      <c r="A3" s="201"/>
      <c r="B3" s="202"/>
      <c r="C3" s="203"/>
      <c r="D3" s="175"/>
      <c r="E3" s="176"/>
      <c r="F3" s="176"/>
      <c r="G3" s="176"/>
      <c r="H3" s="176"/>
      <c r="I3" s="176"/>
      <c r="J3" s="176"/>
      <c r="K3" s="176"/>
      <c r="L3" s="176"/>
      <c r="M3" s="176"/>
      <c r="N3" s="176"/>
      <c r="O3" s="176"/>
      <c r="P3" s="177"/>
      <c r="Q3" s="181" t="s">
        <v>21</v>
      </c>
      <c r="R3" s="181"/>
    </row>
    <row r="4" spans="1:18" ht="22.15" customHeight="1" x14ac:dyDescent="0.2">
      <c r="A4" s="1"/>
      <c r="B4" s="1"/>
      <c r="C4" s="1"/>
      <c r="D4" s="178" t="s">
        <v>23</v>
      </c>
      <c r="E4" s="178"/>
      <c r="F4" s="178"/>
      <c r="G4" s="178"/>
      <c r="H4" s="178"/>
      <c r="I4" s="178"/>
      <c r="J4" s="178"/>
      <c r="K4" s="178"/>
      <c r="L4" s="178"/>
      <c r="M4" s="178"/>
      <c r="N4" s="178"/>
      <c r="O4" s="178"/>
      <c r="P4" s="178"/>
      <c r="Q4" s="178"/>
      <c r="R4" s="178"/>
    </row>
    <row r="5" spans="1:18" x14ac:dyDescent="0.2">
      <c r="A5" s="1"/>
      <c r="B5" s="1"/>
      <c r="C5" s="1"/>
      <c r="D5" s="1"/>
      <c r="E5" s="1"/>
      <c r="F5" s="1"/>
      <c r="G5" s="1"/>
      <c r="H5" s="1"/>
      <c r="I5" s="1"/>
      <c r="J5" s="1"/>
      <c r="K5" s="1"/>
      <c r="L5" s="1"/>
      <c r="M5" s="1"/>
    </row>
    <row r="6" spans="1:18" ht="21" customHeight="1" x14ac:dyDescent="0.2">
      <c r="A6" s="219" t="s">
        <v>168</v>
      </c>
      <c r="B6" s="180"/>
      <c r="C6" s="180"/>
      <c r="D6" s="180"/>
      <c r="E6" s="180"/>
      <c r="F6" s="180"/>
      <c r="G6" s="180"/>
      <c r="H6" s="180"/>
      <c r="I6" s="180"/>
      <c r="J6" s="180"/>
      <c r="K6" s="180"/>
      <c r="L6" s="180"/>
      <c r="M6" s="180"/>
      <c r="N6" s="180"/>
      <c r="O6" s="180"/>
      <c r="P6" s="180"/>
      <c r="Q6" s="180"/>
      <c r="R6" s="180"/>
    </row>
    <row r="7" spans="1:18" ht="28.9" customHeight="1" x14ac:dyDescent="0.2">
      <c r="A7" s="170" t="s">
        <v>0</v>
      </c>
      <c r="B7" s="170" t="s">
        <v>1</v>
      </c>
      <c r="C7" s="170" t="s">
        <v>2</v>
      </c>
      <c r="D7" s="170" t="s">
        <v>3</v>
      </c>
      <c r="E7" s="169" t="s">
        <v>4</v>
      </c>
      <c r="F7" s="169" t="s">
        <v>5</v>
      </c>
      <c r="G7" s="170" t="s">
        <v>22</v>
      </c>
      <c r="H7" s="169" t="s">
        <v>6</v>
      </c>
      <c r="I7" s="169" t="s">
        <v>198</v>
      </c>
      <c r="J7" s="171" t="s">
        <v>7</v>
      </c>
      <c r="K7" s="172"/>
      <c r="L7" s="173"/>
      <c r="M7" s="169" t="s">
        <v>8</v>
      </c>
      <c r="N7" s="169" t="s">
        <v>9</v>
      </c>
      <c r="O7" s="169" t="s">
        <v>10</v>
      </c>
      <c r="P7" s="170" t="s">
        <v>11</v>
      </c>
      <c r="Q7" s="206" t="s">
        <v>18</v>
      </c>
      <c r="R7" s="205" t="s">
        <v>17</v>
      </c>
    </row>
    <row r="8" spans="1:18" ht="23.45" customHeight="1" x14ac:dyDescent="0.2">
      <c r="A8" s="170"/>
      <c r="B8" s="170"/>
      <c r="C8" s="170"/>
      <c r="D8" s="170"/>
      <c r="E8" s="169"/>
      <c r="F8" s="169"/>
      <c r="G8" s="170"/>
      <c r="H8" s="169"/>
      <c r="I8" s="169"/>
      <c r="J8" s="3" t="s">
        <v>12</v>
      </c>
      <c r="K8" s="3" t="s">
        <v>13</v>
      </c>
      <c r="L8" s="3" t="s">
        <v>14</v>
      </c>
      <c r="M8" s="169"/>
      <c r="N8" s="169"/>
      <c r="O8" s="169"/>
      <c r="P8" s="170" t="s">
        <v>15</v>
      </c>
      <c r="Q8" s="206"/>
      <c r="R8" s="205"/>
    </row>
    <row r="9" spans="1:18" s="23" customFormat="1" ht="98.25" customHeight="1" x14ac:dyDescent="0.25">
      <c r="A9" s="86"/>
      <c r="B9" s="112" t="s">
        <v>170</v>
      </c>
      <c r="C9" s="54" t="s">
        <v>46</v>
      </c>
      <c r="D9" s="66">
        <v>12</v>
      </c>
      <c r="E9" s="86">
        <v>0</v>
      </c>
      <c r="F9" s="21">
        <f>+E9/D9</f>
        <v>0</v>
      </c>
      <c r="G9" s="120" t="s">
        <v>276</v>
      </c>
      <c r="H9" s="101"/>
      <c r="I9" s="86" t="s">
        <v>76</v>
      </c>
      <c r="J9" s="48">
        <v>0</v>
      </c>
      <c r="K9" s="121">
        <v>4632855458</v>
      </c>
      <c r="L9" s="122">
        <f>+K9</f>
        <v>4632855458</v>
      </c>
      <c r="M9" s="86">
        <v>0</v>
      </c>
      <c r="N9" s="50">
        <f>+M9/L9</f>
        <v>0</v>
      </c>
      <c r="O9" s="86"/>
      <c r="P9" s="116" t="s">
        <v>169</v>
      </c>
      <c r="Q9" s="113" t="s">
        <v>172</v>
      </c>
      <c r="R9" s="115" t="s">
        <v>261</v>
      </c>
    </row>
    <row r="10" spans="1:18" s="23" customFormat="1" ht="98.25" customHeight="1" x14ac:dyDescent="0.25">
      <c r="A10" s="86"/>
      <c r="B10" s="112" t="s">
        <v>171</v>
      </c>
      <c r="C10" s="54" t="s">
        <v>46</v>
      </c>
      <c r="D10" s="66">
        <v>12</v>
      </c>
      <c r="E10" s="86">
        <v>0</v>
      </c>
      <c r="F10" s="21">
        <f>+E10/D10</f>
        <v>0</v>
      </c>
      <c r="G10" s="120" t="s">
        <v>276</v>
      </c>
      <c r="H10" s="101"/>
      <c r="I10" s="86" t="s">
        <v>76</v>
      </c>
      <c r="J10" s="48">
        <v>0</v>
      </c>
      <c r="K10" s="121">
        <v>4701574808</v>
      </c>
      <c r="L10" s="122">
        <f>+K10</f>
        <v>4701574808</v>
      </c>
      <c r="M10" s="86">
        <v>0</v>
      </c>
      <c r="N10" s="50">
        <f>+M10/L10</f>
        <v>0</v>
      </c>
      <c r="O10" s="86"/>
      <c r="P10" s="116" t="s">
        <v>169</v>
      </c>
      <c r="Q10" s="113" t="s">
        <v>172</v>
      </c>
      <c r="R10" s="134" t="s">
        <v>261</v>
      </c>
    </row>
    <row r="1048576" spans="6:6" x14ac:dyDescent="0.2">
      <c r="F1048576" s="21"/>
    </row>
  </sheetData>
  <mergeCells count="23">
    <mergeCell ref="Q7:Q8"/>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printOptions horizontalCentered="1" verticalCentered="1"/>
  <pageMargins left="0.70866141732283472" right="0.70866141732283472" top="0.74803149606299213" bottom="0.74803149606299213" header="0.31496062992125984" footer="0.31496062992125984"/>
  <pageSetup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00B0F0"/>
    <pageSetUpPr fitToPage="1"/>
  </sheetPr>
  <dimension ref="A1:R30"/>
  <sheetViews>
    <sheetView zoomScale="60" zoomScaleNormal="60" zoomScalePageLayoutView="30" workbookViewId="0">
      <selection activeCell="I15" sqref="I15:I16"/>
    </sheetView>
  </sheetViews>
  <sheetFormatPr baseColWidth="10" defaultColWidth="21" defaultRowHeight="15" x14ac:dyDescent="0.2"/>
  <cols>
    <col min="1" max="1" width="9.7109375" style="2" customWidth="1"/>
    <col min="2" max="2" width="39" style="2" customWidth="1"/>
    <col min="3" max="3" width="25.7109375" style="2" customWidth="1"/>
    <col min="4" max="4" width="13.28515625" style="2" customWidth="1"/>
    <col min="5" max="5" width="38.85546875" style="2" customWidth="1"/>
    <col min="6" max="6" width="40" style="2" customWidth="1"/>
    <col min="7" max="7" width="27.7109375" style="2" bestFit="1" customWidth="1"/>
    <col min="8" max="8" width="22.28515625" style="2" bestFit="1" customWidth="1"/>
    <col min="9" max="9" width="25.5703125" style="2" customWidth="1"/>
    <col min="10" max="10" width="21" style="2"/>
    <col min="11" max="11" width="27" style="2" customWidth="1"/>
    <col min="12" max="12" width="24" style="2" customWidth="1"/>
    <col min="13" max="13" width="26" style="2" customWidth="1"/>
    <col min="14" max="14" width="18.7109375" style="2" bestFit="1" customWidth="1"/>
    <col min="15" max="15" width="10.85546875" style="2" customWidth="1"/>
    <col min="16" max="16" width="25.28515625" style="2" customWidth="1"/>
    <col min="17" max="17" width="89.5703125" style="103" customWidth="1"/>
    <col min="18" max="18" width="52" style="103" customWidth="1"/>
    <col min="19" max="16384" width="21" style="2"/>
  </cols>
  <sheetData>
    <row r="1" spans="1:18" ht="21.75" customHeight="1" x14ac:dyDescent="0.2">
      <c r="A1" s="195"/>
      <c r="B1" s="196"/>
      <c r="C1" s="197"/>
      <c r="D1" s="175" t="s">
        <v>16</v>
      </c>
      <c r="E1" s="176"/>
      <c r="F1" s="176"/>
      <c r="G1" s="176"/>
      <c r="H1" s="176"/>
      <c r="I1" s="176"/>
      <c r="J1" s="176"/>
      <c r="K1" s="176"/>
      <c r="L1" s="176"/>
      <c r="M1" s="176"/>
      <c r="N1" s="176"/>
      <c r="O1" s="176"/>
      <c r="P1" s="177"/>
      <c r="Q1" s="181" t="s">
        <v>19</v>
      </c>
      <c r="R1" s="181"/>
    </row>
    <row r="2" spans="1:18" ht="21.75" customHeight="1" x14ac:dyDescent="0.2">
      <c r="A2" s="198"/>
      <c r="B2" s="199"/>
      <c r="C2" s="200"/>
      <c r="D2" s="175"/>
      <c r="E2" s="176"/>
      <c r="F2" s="176"/>
      <c r="G2" s="176"/>
      <c r="H2" s="176"/>
      <c r="I2" s="176"/>
      <c r="J2" s="176"/>
      <c r="K2" s="176"/>
      <c r="L2" s="176"/>
      <c r="M2" s="176"/>
      <c r="N2" s="176"/>
      <c r="O2" s="176"/>
      <c r="P2" s="177"/>
      <c r="Q2" s="181" t="s">
        <v>20</v>
      </c>
      <c r="R2" s="181"/>
    </row>
    <row r="3" spans="1:18" ht="21.75" customHeight="1" x14ac:dyDescent="0.2">
      <c r="A3" s="201"/>
      <c r="B3" s="202"/>
      <c r="C3" s="203"/>
      <c r="D3" s="175"/>
      <c r="E3" s="176"/>
      <c r="F3" s="176"/>
      <c r="G3" s="176"/>
      <c r="H3" s="176"/>
      <c r="I3" s="176"/>
      <c r="J3" s="176"/>
      <c r="K3" s="176"/>
      <c r="L3" s="176"/>
      <c r="M3" s="176"/>
      <c r="N3" s="176"/>
      <c r="O3" s="176"/>
      <c r="P3" s="177"/>
      <c r="Q3" s="181" t="s">
        <v>21</v>
      </c>
      <c r="R3" s="181"/>
    </row>
    <row r="4" spans="1:18" ht="22.15" customHeight="1" x14ac:dyDescent="0.2">
      <c r="A4" s="1"/>
      <c r="B4" s="1"/>
      <c r="C4" s="1"/>
      <c r="D4" s="178" t="s">
        <v>23</v>
      </c>
      <c r="E4" s="178"/>
      <c r="F4" s="178"/>
      <c r="G4" s="178"/>
      <c r="H4" s="178"/>
      <c r="I4" s="178"/>
      <c r="J4" s="178"/>
      <c r="K4" s="178"/>
      <c r="L4" s="178"/>
      <c r="M4" s="178"/>
      <c r="N4" s="178"/>
      <c r="O4" s="178"/>
      <c r="P4" s="178"/>
      <c r="Q4" s="178"/>
      <c r="R4" s="178"/>
    </row>
    <row r="5" spans="1:18" x14ac:dyDescent="0.2">
      <c r="A5" s="1"/>
      <c r="B5" s="1"/>
      <c r="C5" s="1"/>
      <c r="D5" s="1"/>
      <c r="E5" s="1"/>
      <c r="F5" s="1"/>
      <c r="G5" s="1"/>
      <c r="H5" s="1"/>
      <c r="I5" s="1"/>
      <c r="J5" s="1"/>
      <c r="K5" s="1"/>
      <c r="L5" s="1"/>
      <c r="M5" s="1"/>
    </row>
    <row r="6" spans="1:18" ht="21" customHeight="1" x14ac:dyDescent="0.2">
      <c r="A6" s="179" t="s">
        <v>101</v>
      </c>
      <c r="B6" s="204"/>
      <c r="C6" s="204"/>
      <c r="D6" s="204"/>
      <c r="E6" s="204"/>
      <c r="F6" s="204"/>
      <c r="G6" s="204"/>
      <c r="H6" s="204"/>
      <c r="I6" s="204"/>
      <c r="J6" s="204"/>
      <c r="K6" s="204"/>
      <c r="L6" s="204"/>
      <c r="M6" s="204"/>
      <c r="N6" s="204"/>
      <c r="O6" s="204"/>
      <c r="P6" s="204"/>
      <c r="Q6" s="204"/>
      <c r="R6" s="204"/>
    </row>
    <row r="7" spans="1:18" ht="28.9" customHeight="1" x14ac:dyDescent="0.2">
      <c r="A7" s="170" t="s">
        <v>0</v>
      </c>
      <c r="B7" s="170" t="s">
        <v>1</v>
      </c>
      <c r="C7" s="170" t="s">
        <v>2</v>
      </c>
      <c r="D7" s="170" t="s">
        <v>3</v>
      </c>
      <c r="E7" s="169" t="s">
        <v>4</v>
      </c>
      <c r="F7" s="169" t="s">
        <v>5</v>
      </c>
      <c r="G7" s="170" t="s">
        <v>22</v>
      </c>
      <c r="H7" s="169" t="s">
        <v>6</v>
      </c>
      <c r="I7" s="169" t="s">
        <v>198</v>
      </c>
      <c r="J7" s="171" t="s">
        <v>7</v>
      </c>
      <c r="K7" s="172"/>
      <c r="L7" s="173"/>
      <c r="M7" s="169" t="s">
        <v>8</v>
      </c>
      <c r="N7" s="169" t="s">
        <v>9</v>
      </c>
      <c r="O7" s="169" t="s">
        <v>10</v>
      </c>
      <c r="P7" s="170" t="s">
        <v>11</v>
      </c>
      <c r="Q7" s="206" t="s">
        <v>18</v>
      </c>
      <c r="R7" s="205" t="s">
        <v>17</v>
      </c>
    </row>
    <row r="8" spans="1:18" ht="23.45" customHeight="1" x14ac:dyDescent="0.2">
      <c r="A8" s="170"/>
      <c r="B8" s="170"/>
      <c r="C8" s="170"/>
      <c r="D8" s="170"/>
      <c r="E8" s="169"/>
      <c r="F8" s="169"/>
      <c r="G8" s="170"/>
      <c r="H8" s="169"/>
      <c r="I8" s="169"/>
      <c r="J8" s="3" t="s">
        <v>12</v>
      </c>
      <c r="K8" s="3" t="s">
        <v>13</v>
      </c>
      <c r="L8" s="3" t="s">
        <v>14</v>
      </c>
      <c r="M8" s="169"/>
      <c r="N8" s="169"/>
      <c r="O8" s="169"/>
      <c r="P8" s="170" t="s">
        <v>15</v>
      </c>
      <c r="Q8" s="206"/>
      <c r="R8" s="205"/>
    </row>
    <row r="9" spans="1:18" ht="87" customHeight="1" x14ac:dyDescent="0.2">
      <c r="A9" s="254">
        <v>751</v>
      </c>
      <c r="B9" s="255" t="s">
        <v>88</v>
      </c>
      <c r="C9" s="246" t="s">
        <v>30</v>
      </c>
      <c r="D9" s="248">
        <v>28</v>
      </c>
      <c r="E9" s="162">
        <v>25</v>
      </c>
      <c r="F9" s="239">
        <f>+E9/D9</f>
        <v>0.8928571428571429</v>
      </c>
      <c r="G9" s="222">
        <v>42699</v>
      </c>
      <c r="H9" s="222">
        <v>42699</v>
      </c>
      <c r="I9" s="162" t="s">
        <v>133</v>
      </c>
      <c r="J9" s="250">
        <v>0</v>
      </c>
      <c r="K9" s="238">
        <v>2597000000</v>
      </c>
      <c r="L9" s="238">
        <f>+K9</f>
        <v>2597000000</v>
      </c>
      <c r="M9" s="162">
        <v>0</v>
      </c>
      <c r="N9" s="233">
        <f>+M9/L9</f>
        <v>0</v>
      </c>
      <c r="O9" s="162"/>
      <c r="P9" s="243" t="s">
        <v>51</v>
      </c>
      <c r="Q9" s="226" t="s">
        <v>143</v>
      </c>
      <c r="R9" s="220" t="s">
        <v>134</v>
      </c>
    </row>
    <row r="10" spans="1:18" ht="48.75" customHeight="1" x14ac:dyDescent="0.2">
      <c r="A10" s="254"/>
      <c r="B10" s="255"/>
      <c r="C10" s="247"/>
      <c r="D10" s="249"/>
      <c r="E10" s="163"/>
      <c r="F10" s="240"/>
      <c r="G10" s="163"/>
      <c r="H10" s="163"/>
      <c r="I10" s="163"/>
      <c r="J10" s="251"/>
      <c r="K10" s="238"/>
      <c r="L10" s="238"/>
      <c r="M10" s="163"/>
      <c r="N10" s="163"/>
      <c r="O10" s="163"/>
      <c r="P10" s="243"/>
      <c r="Q10" s="151"/>
      <c r="R10" s="221"/>
    </row>
    <row r="11" spans="1:18" ht="100.5" customHeight="1" x14ac:dyDescent="0.2">
      <c r="A11" s="248">
        <v>752</v>
      </c>
      <c r="B11" s="220" t="s">
        <v>89</v>
      </c>
      <c r="C11" s="54" t="s">
        <v>31</v>
      </c>
      <c r="D11" s="91">
        <v>1</v>
      </c>
      <c r="E11" s="86">
        <v>3</v>
      </c>
      <c r="F11" s="232">
        <v>1</v>
      </c>
      <c r="G11" s="222">
        <v>42699</v>
      </c>
      <c r="H11" s="222">
        <v>42699</v>
      </c>
      <c r="I11" s="162" t="s">
        <v>133</v>
      </c>
      <c r="J11" s="236">
        <v>0</v>
      </c>
      <c r="K11" s="250">
        <v>979752400</v>
      </c>
      <c r="L11" s="250">
        <f>+K11</f>
        <v>979752400</v>
      </c>
      <c r="M11" s="162">
        <v>0</v>
      </c>
      <c r="N11" s="233">
        <f>+M11/L11</f>
        <v>0</v>
      </c>
      <c r="O11" s="229">
        <v>1</v>
      </c>
      <c r="P11" s="244" t="s">
        <v>51</v>
      </c>
      <c r="Q11" s="226" t="s">
        <v>143</v>
      </c>
      <c r="R11" s="220" t="s">
        <v>135</v>
      </c>
    </row>
    <row r="12" spans="1:18" ht="86.25" customHeight="1" x14ac:dyDescent="0.2">
      <c r="A12" s="249"/>
      <c r="B12" s="221"/>
      <c r="C12" s="54" t="s">
        <v>30</v>
      </c>
      <c r="D12" s="91">
        <v>4</v>
      </c>
      <c r="E12" s="86">
        <v>12</v>
      </c>
      <c r="F12" s="163"/>
      <c r="G12" s="163"/>
      <c r="H12" s="163"/>
      <c r="I12" s="163"/>
      <c r="J12" s="237"/>
      <c r="K12" s="251"/>
      <c r="L12" s="251"/>
      <c r="M12" s="163"/>
      <c r="N12" s="163"/>
      <c r="O12" s="230"/>
      <c r="P12" s="245"/>
      <c r="Q12" s="151"/>
      <c r="R12" s="221"/>
    </row>
    <row r="13" spans="1:18" ht="66.75" customHeight="1" x14ac:dyDescent="0.2">
      <c r="A13" s="254">
        <v>753</v>
      </c>
      <c r="B13" s="255" t="s">
        <v>90</v>
      </c>
      <c r="C13" s="54" t="s">
        <v>31</v>
      </c>
      <c r="D13" s="91">
        <v>10</v>
      </c>
      <c r="E13" s="86">
        <v>20</v>
      </c>
      <c r="F13" s="232">
        <v>1</v>
      </c>
      <c r="G13" s="222">
        <v>42699</v>
      </c>
      <c r="H13" s="222">
        <v>42699</v>
      </c>
      <c r="I13" s="162" t="s">
        <v>133</v>
      </c>
      <c r="J13" s="250">
        <v>0</v>
      </c>
      <c r="K13" s="238">
        <v>6391192000</v>
      </c>
      <c r="L13" s="238">
        <f>+K13</f>
        <v>6391192000</v>
      </c>
      <c r="M13" s="162">
        <v>0</v>
      </c>
      <c r="N13" s="233">
        <f>+M13/L13</f>
        <v>0</v>
      </c>
      <c r="O13" s="234"/>
      <c r="P13" s="243" t="s">
        <v>51</v>
      </c>
      <c r="Q13" s="226" t="s">
        <v>143</v>
      </c>
      <c r="R13" s="220" t="s">
        <v>136</v>
      </c>
    </row>
    <row r="14" spans="1:18" ht="66.75" customHeight="1" x14ac:dyDescent="0.2">
      <c r="A14" s="254"/>
      <c r="B14" s="255"/>
      <c r="C14" s="54" t="s">
        <v>30</v>
      </c>
      <c r="D14" s="91">
        <v>3</v>
      </c>
      <c r="E14" s="86">
        <v>13</v>
      </c>
      <c r="F14" s="163"/>
      <c r="G14" s="163"/>
      <c r="H14" s="163"/>
      <c r="I14" s="163"/>
      <c r="J14" s="251"/>
      <c r="K14" s="238"/>
      <c r="L14" s="238"/>
      <c r="M14" s="163"/>
      <c r="N14" s="163"/>
      <c r="O14" s="235"/>
      <c r="P14" s="243"/>
      <c r="Q14" s="151"/>
      <c r="R14" s="221"/>
    </row>
    <row r="15" spans="1:18" ht="91.5" customHeight="1" x14ac:dyDescent="0.2">
      <c r="A15" s="254">
        <v>754</v>
      </c>
      <c r="B15" s="255" t="s">
        <v>91</v>
      </c>
      <c r="C15" s="54" t="s">
        <v>31</v>
      </c>
      <c r="D15" s="91">
        <v>12</v>
      </c>
      <c r="E15" s="118">
        <v>8</v>
      </c>
      <c r="F15" s="241">
        <f>+(E15+E16)/(D15+D16)</f>
        <v>1.3225806451612903</v>
      </c>
      <c r="G15" s="222">
        <v>42699</v>
      </c>
      <c r="H15" s="222">
        <v>42699</v>
      </c>
      <c r="I15" s="162" t="s">
        <v>133</v>
      </c>
      <c r="J15" s="236">
        <v>0</v>
      </c>
      <c r="K15" s="238">
        <v>6510000000</v>
      </c>
      <c r="L15" s="238">
        <f>+K15</f>
        <v>6510000000</v>
      </c>
      <c r="M15" s="162">
        <v>0</v>
      </c>
      <c r="N15" s="233">
        <f>+M15/L15</f>
        <v>0</v>
      </c>
      <c r="O15" s="229">
        <v>1</v>
      </c>
      <c r="P15" s="231" t="s">
        <v>51</v>
      </c>
      <c r="Q15" s="226" t="s">
        <v>159</v>
      </c>
      <c r="R15" s="220" t="s">
        <v>160</v>
      </c>
    </row>
    <row r="16" spans="1:18" ht="91.5" customHeight="1" x14ac:dyDescent="0.2">
      <c r="A16" s="254"/>
      <c r="B16" s="255"/>
      <c r="C16" s="54" t="s">
        <v>30</v>
      </c>
      <c r="D16" s="91">
        <v>19</v>
      </c>
      <c r="E16" s="118">
        <v>33</v>
      </c>
      <c r="F16" s="242"/>
      <c r="G16" s="163"/>
      <c r="H16" s="163"/>
      <c r="I16" s="163"/>
      <c r="J16" s="237"/>
      <c r="K16" s="238"/>
      <c r="L16" s="238"/>
      <c r="M16" s="163"/>
      <c r="N16" s="163"/>
      <c r="O16" s="230"/>
      <c r="P16" s="231"/>
      <c r="Q16" s="151"/>
      <c r="R16" s="221"/>
    </row>
    <row r="17" spans="1:18" ht="158.25" customHeight="1" x14ac:dyDescent="0.2">
      <c r="A17" s="91">
        <v>755</v>
      </c>
      <c r="B17" s="105" t="s">
        <v>92</v>
      </c>
      <c r="C17" s="54" t="s">
        <v>31</v>
      </c>
      <c r="D17" s="91">
        <v>55</v>
      </c>
      <c r="E17" s="86">
        <f>34+19</f>
        <v>53</v>
      </c>
      <c r="F17" s="76">
        <f>53/55</f>
        <v>0.96363636363636362</v>
      </c>
      <c r="G17" s="44">
        <v>42699</v>
      </c>
      <c r="H17" s="44">
        <v>42699</v>
      </c>
      <c r="I17" s="86" t="s">
        <v>133</v>
      </c>
      <c r="J17" s="87">
        <v>0</v>
      </c>
      <c r="K17" s="90">
        <v>14060640000</v>
      </c>
      <c r="L17" s="90">
        <f>+K17</f>
        <v>14060640000</v>
      </c>
      <c r="M17" s="86">
        <v>0</v>
      </c>
      <c r="N17" s="68">
        <f>+M17/L17</f>
        <v>0</v>
      </c>
      <c r="O17" s="67">
        <v>1</v>
      </c>
      <c r="P17" s="102" t="s">
        <v>51</v>
      </c>
      <c r="Q17" s="95" t="s">
        <v>143</v>
      </c>
      <c r="R17" s="105" t="s">
        <v>137</v>
      </c>
    </row>
    <row r="18" spans="1:18" ht="47.25" customHeight="1" x14ac:dyDescent="0.2">
      <c r="A18" s="157">
        <v>771</v>
      </c>
      <c r="B18" s="256" t="s">
        <v>93</v>
      </c>
      <c r="C18" s="54" t="s">
        <v>31</v>
      </c>
      <c r="D18" s="54">
        <v>11</v>
      </c>
      <c r="E18" s="86">
        <f>56+19</f>
        <v>75</v>
      </c>
      <c r="F18" s="232">
        <v>1</v>
      </c>
      <c r="G18" s="222">
        <v>42692</v>
      </c>
      <c r="H18" s="222">
        <v>42692</v>
      </c>
      <c r="I18" s="162" t="s">
        <v>133</v>
      </c>
      <c r="J18" s="192">
        <v>0</v>
      </c>
      <c r="K18" s="192">
        <f>9463736960</f>
        <v>9463736960</v>
      </c>
      <c r="L18" s="192">
        <f>+J18+K18</f>
        <v>9463736960</v>
      </c>
      <c r="M18" s="162">
        <v>0</v>
      </c>
      <c r="N18" s="233">
        <f>+M18/L18</f>
        <v>0</v>
      </c>
      <c r="O18" s="229"/>
      <c r="P18" s="231" t="s">
        <v>51</v>
      </c>
      <c r="Q18" s="226" t="s">
        <v>143</v>
      </c>
      <c r="R18" s="220" t="s">
        <v>138</v>
      </c>
    </row>
    <row r="19" spans="1:18" ht="47.25" customHeight="1" x14ac:dyDescent="0.2">
      <c r="A19" s="157"/>
      <c r="B19" s="256"/>
      <c r="C19" s="54" t="s">
        <v>30</v>
      </c>
      <c r="D19" s="54">
        <v>58</v>
      </c>
      <c r="E19" s="86">
        <v>140</v>
      </c>
      <c r="F19" s="163"/>
      <c r="G19" s="163"/>
      <c r="H19" s="163"/>
      <c r="I19" s="163"/>
      <c r="J19" s="192"/>
      <c r="K19" s="192"/>
      <c r="L19" s="192"/>
      <c r="M19" s="163"/>
      <c r="N19" s="163"/>
      <c r="O19" s="230"/>
      <c r="P19" s="231"/>
      <c r="Q19" s="151"/>
      <c r="R19" s="221"/>
    </row>
    <row r="20" spans="1:18" ht="54" customHeight="1" x14ac:dyDescent="0.2">
      <c r="A20" s="157">
        <v>772</v>
      </c>
      <c r="B20" s="150" t="s">
        <v>94</v>
      </c>
      <c r="C20" s="54" t="s">
        <v>31</v>
      </c>
      <c r="D20" s="54">
        <v>3</v>
      </c>
      <c r="E20" s="86">
        <v>4</v>
      </c>
      <c r="F20" s="232">
        <v>1</v>
      </c>
      <c r="G20" s="222">
        <v>42699</v>
      </c>
      <c r="H20" s="222">
        <v>42699</v>
      </c>
      <c r="I20" s="162" t="s">
        <v>133</v>
      </c>
      <c r="J20" s="192">
        <v>0</v>
      </c>
      <c r="K20" s="192">
        <v>1007312711</v>
      </c>
      <c r="L20" s="192">
        <f>+J20+K20</f>
        <v>1007312711</v>
      </c>
      <c r="M20" s="162">
        <v>0</v>
      </c>
      <c r="N20" s="233">
        <f>+M20/L20</f>
        <v>0</v>
      </c>
      <c r="O20" s="229"/>
      <c r="P20" s="231" t="s">
        <v>51</v>
      </c>
      <c r="Q20" s="226" t="s">
        <v>143</v>
      </c>
      <c r="R20" s="220" t="s">
        <v>139</v>
      </c>
    </row>
    <row r="21" spans="1:18" ht="54" customHeight="1" x14ac:dyDescent="0.2">
      <c r="A21" s="157"/>
      <c r="B21" s="151"/>
      <c r="C21" s="54" t="s">
        <v>30</v>
      </c>
      <c r="D21" s="54">
        <v>17</v>
      </c>
      <c r="E21" s="86">
        <v>72</v>
      </c>
      <c r="F21" s="163"/>
      <c r="G21" s="163"/>
      <c r="H21" s="163"/>
      <c r="I21" s="163"/>
      <c r="J21" s="192"/>
      <c r="K21" s="192"/>
      <c r="L21" s="192"/>
      <c r="M21" s="163"/>
      <c r="N21" s="163"/>
      <c r="O21" s="230"/>
      <c r="P21" s="231"/>
      <c r="Q21" s="151"/>
      <c r="R21" s="221"/>
    </row>
    <row r="22" spans="1:18" ht="117.75" customHeight="1" x14ac:dyDescent="0.2">
      <c r="A22" s="82">
        <v>768</v>
      </c>
      <c r="B22" s="96" t="s">
        <v>95</v>
      </c>
      <c r="C22" s="54" t="s">
        <v>100</v>
      </c>
      <c r="D22" s="54">
        <v>230</v>
      </c>
      <c r="E22" s="86">
        <v>244</v>
      </c>
      <c r="F22" s="21">
        <f>+E22/D22</f>
        <v>1.0608695652173914</v>
      </c>
      <c r="G22" s="44">
        <v>42706</v>
      </c>
      <c r="H22" s="44">
        <v>42706</v>
      </c>
      <c r="I22" s="86" t="s">
        <v>193</v>
      </c>
      <c r="J22" s="192" t="s">
        <v>53</v>
      </c>
      <c r="K22" s="192"/>
      <c r="L22" s="192"/>
      <c r="M22" s="193" t="s">
        <v>53</v>
      </c>
      <c r="N22" s="194"/>
      <c r="O22" s="67">
        <v>1</v>
      </c>
      <c r="P22" s="54" t="s">
        <v>51</v>
      </c>
      <c r="Q22" s="126" t="s">
        <v>194</v>
      </c>
      <c r="R22" s="105" t="s">
        <v>195</v>
      </c>
    </row>
    <row r="23" spans="1:18" ht="120" customHeight="1" x14ac:dyDescent="0.2">
      <c r="A23" s="254">
        <v>766</v>
      </c>
      <c r="B23" s="150" t="s">
        <v>96</v>
      </c>
      <c r="C23" s="54" t="s">
        <v>31</v>
      </c>
      <c r="D23" s="54">
        <v>10</v>
      </c>
      <c r="E23" s="86">
        <v>3</v>
      </c>
      <c r="F23" s="252">
        <v>0.65</v>
      </c>
      <c r="G23" s="222">
        <v>42583</v>
      </c>
      <c r="H23" s="222">
        <v>42583</v>
      </c>
      <c r="I23" s="224" t="s">
        <v>103</v>
      </c>
      <c r="J23" s="236">
        <v>0</v>
      </c>
      <c r="K23" s="192">
        <f>7023292000-(67*22676000)</f>
        <v>5504000000</v>
      </c>
      <c r="L23" s="192">
        <f>+K23</f>
        <v>5504000000</v>
      </c>
      <c r="M23" s="192">
        <v>2683704000</v>
      </c>
      <c r="N23" s="227">
        <f>+M23/L23</f>
        <v>0.48759156976744183</v>
      </c>
      <c r="O23" s="229">
        <v>1</v>
      </c>
      <c r="P23" s="231" t="s">
        <v>51</v>
      </c>
      <c r="Q23" s="150" t="s">
        <v>159</v>
      </c>
      <c r="R23" s="220" t="s">
        <v>196</v>
      </c>
    </row>
    <row r="24" spans="1:18" ht="120" customHeight="1" x14ac:dyDescent="0.2">
      <c r="A24" s="254"/>
      <c r="B24" s="151"/>
      <c r="C24" s="54" t="s">
        <v>30</v>
      </c>
      <c r="D24" s="54">
        <v>10</v>
      </c>
      <c r="E24" s="86">
        <v>10</v>
      </c>
      <c r="F24" s="253">
        <v>0</v>
      </c>
      <c r="G24" s="223"/>
      <c r="H24" s="223"/>
      <c r="I24" s="225"/>
      <c r="J24" s="237"/>
      <c r="K24" s="192"/>
      <c r="L24" s="192"/>
      <c r="M24" s="192"/>
      <c r="N24" s="228"/>
      <c r="O24" s="230"/>
      <c r="P24" s="231"/>
      <c r="Q24" s="151"/>
      <c r="R24" s="221"/>
    </row>
    <row r="25" spans="1:18" ht="142.5" customHeight="1" x14ac:dyDescent="0.2">
      <c r="A25" s="82">
        <v>770</v>
      </c>
      <c r="B25" s="80" t="s">
        <v>97</v>
      </c>
      <c r="C25" s="54" t="s">
        <v>82</v>
      </c>
      <c r="D25" s="54">
        <v>325</v>
      </c>
      <c r="E25" s="86">
        <f>24+58</f>
        <v>82</v>
      </c>
      <c r="F25" s="117">
        <f>+E25/D25</f>
        <v>0.25230769230769229</v>
      </c>
      <c r="G25" s="47">
        <v>42691</v>
      </c>
      <c r="H25" s="47">
        <v>42691</v>
      </c>
      <c r="I25" s="86" t="s">
        <v>133</v>
      </c>
      <c r="J25" s="87">
        <v>0</v>
      </c>
      <c r="K25" s="87">
        <v>1400000000</v>
      </c>
      <c r="L25" s="87">
        <v>1400000000</v>
      </c>
      <c r="M25" s="85">
        <v>0</v>
      </c>
      <c r="N25" s="89">
        <f>+M25/L25</f>
        <v>0</v>
      </c>
      <c r="O25" s="4"/>
      <c r="P25" s="54" t="s">
        <v>83</v>
      </c>
      <c r="Q25" s="113" t="s">
        <v>161</v>
      </c>
      <c r="R25" s="113" t="s">
        <v>162</v>
      </c>
    </row>
    <row r="26" spans="1:18" ht="105" x14ac:dyDescent="0.2">
      <c r="A26" s="92">
        <v>759</v>
      </c>
      <c r="B26" s="105" t="s">
        <v>98</v>
      </c>
      <c r="C26" s="54" t="s">
        <v>86</v>
      </c>
      <c r="D26" s="54">
        <v>30</v>
      </c>
      <c r="E26" s="86">
        <v>0</v>
      </c>
      <c r="F26" s="21">
        <f>3/10</f>
        <v>0.3</v>
      </c>
      <c r="G26" s="47">
        <v>42506</v>
      </c>
      <c r="H26" s="47">
        <v>42506</v>
      </c>
      <c r="I26" s="86" t="s">
        <v>133</v>
      </c>
      <c r="J26" s="87">
        <v>0</v>
      </c>
      <c r="K26" s="87">
        <v>272000000</v>
      </c>
      <c r="L26" s="87">
        <f>+J26+K26</f>
        <v>272000000</v>
      </c>
      <c r="M26" s="85">
        <v>0</v>
      </c>
      <c r="N26" s="89">
        <f>+M26/L26</f>
        <v>0</v>
      </c>
      <c r="O26" s="4"/>
      <c r="P26" s="54" t="s">
        <v>87</v>
      </c>
      <c r="Q26" s="95" t="s">
        <v>140</v>
      </c>
      <c r="R26" s="108" t="s">
        <v>144</v>
      </c>
    </row>
    <row r="27" spans="1:18" ht="408.75" customHeight="1" x14ac:dyDescent="0.2">
      <c r="A27" s="92" t="s">
        <v>35</v>
      </c>
      <c r="B27" s="106" t="s">
        <v>99</v>
      </c>
      <c r="C27" s="54" t="s">
        <v>68</v>
      </c>
      <c r="D27" s="54">
        <v>310</v>
      </c>
      <c r="E27" s="86">
        <v>34</v>
      </c>
      <c r="F27" s="86">
        <v>0</v>
      </c>
      <c r="G27" s="26" t="s">
        <v>102</v>
      </c>
      <c r="H27" s="26" t="s">
        <v>102</v>
      </c>
      <c r="I27" s="84" t="s">
        <v>126</v>
      </c>
      <c r="J27" s="87">
        <v>0</v>
      </c>
      <c r="K27" s="58">
        <f>900622800+2900000000</f>
        <v>3800622800</v>
      </c>
      <c r="L27" s="37">
        <f>+J27+K27</f>
        <v>3800622800</v>
      </c>
      <c r="M27" s="50">
        <f>+L27</f>
        <v>3800622800</v>
      </c>
      <c r="N27" s="21">
        <f>+M27/L27</f>
        <v>1</v>
      </c>
      <c r="O27" s="4"/>
      <c r="P27" s="54" t="s">
        <v>73</v>
      </c>
      <c r="Q27" s="113" t="s">
        <v>163</v>
      </c>
      <c r="R27" s="113" t="s">
        <v>164</v>
      </c>
    </row>
    <row r="28" spans="1:18" ht="15" customHeight="1" x14ac:dyDescent="0.2">
      <c r="R28" s="107"/>
    </row>
    <row r="29" spans="1:18" x14ac:dyDescent="0.2">
      <c r="R29" s="107"/>
    </row>
    <row r="30" spans="1:18" x14ac:dyDescent="0.2">
      <c r="R30" s="107"/>
    </row>
  </sheetData>
  <mergeCells count="133">
    <mergeCell ref="F23:F24"/>
    <mergeCell ref="A20:A21"/>
    <mergeCell ref="A23:A24"/>
    <mergeCell ref="B9:B10"/>
    <mergeCell ref="B11:B12"/>
    <mergeCell ref="B13:B14"/>
    <mergeCell ref="B15:B16"/>
    <mergeCell ref="B18:B19"/>
    <mergeCell ref="B20:B21"/>
    <mergeCell ref="B23:B24"/>
    <mergeCell ref="A9:A10"/>
    <mergeCell ref="A11:A12"/>
    <mergeCell ref="A13:A14"/>
    <mergeCell ref="A15:A16"/>
    <mergeCell ref="A18:A19"/>
    <mergeCell ref="D4:R4"/>
    <mergeCell ref="A1:C3"/>
    <mergeCell ref="D1:P3"/>
    <mergeCell ref="Q1:R1"/>
    <mergeCell ref="Q2:R2"/>
    <mergeCell ref="Q3:R3"/>
    <mergeCell ref="I7:I8"/>
    <mergeCell ref="R7:R8"/>
    <mergeCell ref="J7:L7"/>
    <mergeCell ref="M7:M8"/>
    <mergeCell ref="N7:N8"/>
    <mergeCell ref="O7:O8"/>
    <mergeCell ref="P7:P8"/>
    <mergeCell ref="Q7:Q8"/>
    <mergeCell ref="P11:P12"/>
    <mergeCell ref="P13:P14"/>
    <mergeCell ref="P15:P16"/>
    <mergeCell ref="P18:P19"/>
    <mergeCell ref="A6:R6"/>
    <mergeCell ref="A7:A8"/>
    <mergeCell ref="B7:B8"/>
    <mergeCell ref="C7:C8"/>
    <mergeCell ref="D7:D8"/>
    <mergeCell ref="E7:E8"/>
    <mergeCell ref="F7:F8"/>
    <mergeCell ref="G7:G8"/>
    <mergeCell ref="H7:H8"/>
    <mergeCell ref="C9:C10"/>
    <mergeCell ref="D9:D10"/>
    <mergeCell ref="J9:J10"/>
    <mergeCell ref="K9:K10"/>
    <mergeCell ref="L9:L10"/>
    <mergeCell ref="J11:J12"/>
    <mergeCell ref="K11:K12"/>
    <mergeCell ref="L11:L12"/>
    <mergeCell ref="J13:J14"/>
    <mergeCell ref="K13:K14"/>
    <mergeCell ref="Q9:Q10"/>
    <mergeCell ref="R9:R10"/>
    <mergeCell ref="J23:J24"/>
    <mergeCell ref="K23:K24"/>
    <mergeCell ref="L23:L24"/>
    <mergeCell ref="E9:E10"/>
    <mergeCell ref="F9:F10"/>
    <mergeCell ref="G9:G10"/>
    <mergeCell ref="H9:H10"/>
    <mergeCell ref="I9:I10"/>
    <mergeCell ref="F11:F12"/>
    <mergeCell ref="G11:G12"/>
    <mergeCell ref="H11:H12"/>
    <mergeCell ref="I11:I12"/>
    <mergeCell ref="F15:F16"/>
    <mergeCell ref="G15:G16"/>
    <mergeCell ref="L18:L19"/>
    <mergeCell ref="J20:J21"/>
    <mergeCell ref="K20:K21"/>
    <mergeCell ref="L20:L21"/>
    <mergeCell ref="J22:L22"/>
    <mergeCell ref="M11:M12"/>
    <mergeCell ref="N11:N12"/>
    <mergeCell ref="P9:P10"/>
    <mergeCell ref="O11:O12"/>
    <mergeCell ref="M13:M14"/>
    <mergeCell ref="N13:N14"/>
    <mergeCell ref="O13:O14"/>
    <mergeCell ref="M9:M10"/>
    <mergeCell ref="N9:N10"/>
    <mergeCell ref="O9:O10"/>
    <mergeCell ref="F20:F21"/>
    <mergeCell ref="G20:G21"/>
    <mergeCell ref="H20:H21"/>
    <mergeCell ref="H15:H16"/>
    <mergeCell ref="I15:I16"/>
    <mergeCell ref="F18:F19"/>
    <mergeCell ref="J15:J16"/>
    <mergeCell ref="K15:K16"/>
    <mergeCell ref="L15:L16"/>
    <mergeCell ref="J18:J19"/>
    <mergeCell ref="K18:K19"/>
    <mergeCell ref="L13:L14"/>
    <mergeCell ref="R11:R12"/>
    <mergeCell ref="Q11:Q12"/>
    <mergeCell ref="F13:F14"/>
    <mergeCell ref="G13:G14"/>
    <mergeCell ref="H13:H14"/>
    <mergeCell ref="I13:I14"/>
    <mergeCell ref="Q13:Q14"/>
    <mergeCell ref="R13:R14"/>
    <mergeCell ref="M20:M21"/>
    <mergeCell ref="N20:N21"/>
    <mergeCell ref="O20:O21"/>
    <mergeCell ref="M15:M16"/>
    <mergeCell ref="N15:N16"/>
    <mergeCell ref="O15:O16"/>
    <mergeCell ref="M18:M19"/>
    <mergeCell ref="N18:N19"/>
    <mergeCell ref="O18:O19"/>
    <mergeCell ref="Q15:Q16"/>
    <mergeCell ref="R15:R16"/>
    <mergeCell ref="G18:G19"/>
    <mergeCell ref="H18:H19"/>
    <mergeCell ref="I18:I19"/>
    <mergeCell ref="R18:R19"/>
    <mergeCell ref="Q18:Q19"/>
    <mergeCell ref="Q23:Q24"/>
    <mergeCell ref="R23:R24"/>
    <mergeCell ref="G23:G24"/>
    <mergeCell ref="H23:H24"/>
    <mergeCell ref="I23:I24"/>
    <mergeCell ref="I20:I21"/>
    <mergeCell ref="R20:R21"/>
    <mergeCell ref="Q20:Q21"/>
    <mergeCell ref="M22:N22"/>
    <mergeCell ref="M23:M24"/>
    <mergeCell ref="N23:N24"/>
    <mergeCell ref="O23:O24"/>
    <mergeCell ref="P23:P24"/>
    <mergeCell ref="P20:P21"/>
  </mergeCells>
  <printOptions horizontalCentered="1" verticalCentered="1"/>
  <pageMargins left="0.23622047244094491" right="0.23622047244094491" top="0.74803149606299213" bottom="0.74803149606299213" header="0.31496062992125984" footer="0.31496062992125984"/>
  <pageSetup scale="2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8</vt:i4>
      </vt:variant>
    </vt:vector>
  </HeadingPairs>
  <TitlesOfParts>
    <vt:vector size="16" baseType="lpstr">
      <vt:lpstr>Portada</vt:lpstr>
      <vt:lpstr>CONVOCATORIAS FORMACION</vt:lpstr>
      <vt:lpstr>CONVOCATORIAS INVESTIGACION</vt:lpstr>
      <vt:lpstr>CONVOCATORIA INNOVACION</vt:lpstr>
      <vt:lpstr>CONVOCATORIA CULTURA</vt:lpstr>
      <vt:lpstr>CONVOCATORIAS INTERNACIONAL</vt:lpstr>
      <vt:lpstr>CONVOCATORIAS COLOMBIA BIO</vt:lpstr>
      <vt:lpstr>CONVOCATORIAS 2016-2017</vt:lpstr>
      <vt:lpstr>'CONVOCATORIA CULTURA'!Área_de_impresión</vt:lpstr>
      <vt:lpstr>'CONVOCATORIA INNOVACION'!Área_de_impresión</vt:lpstr>
      <vt:lpstr>'CONVOCATORIAS 2016-2017'!Área_de_impresión</vt:lpstr>
      <vt:lpstr>'CONVOCATORIAS COLOMBIA BIO'!Área_de_impresión</vt:lpstr>
      <vt:lpstr>'CONVOCATORIAS FORMACION'!Área_de_impresión</vt:lpstr>
      <vt:lpstr>'CONVOCATORIAS INTERNACIONAL'!Área_de_impresión</vt:lpstr>
      <vt:lpstr>'CONVOCATORIAS INVESTIGACION'!Área_de_impresión</vt:lpstr>
      <vt:lpstr>Portada!Área_de_impresión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PATRICIA PEDROZO MANTILLA</dc:creator>
  <cp:lastModifiedBy>Diana Paola Yate Virgues</cp:lastModifiedBy>
  <cp:lastPrinted>2017-04-11T22:58:08Z</cp:lastPrinted>
  <dcterms:created xsi:type="dcterms:W3CDTF">2016-06-27T17:24:56Z</dcterms:created>
  <dcterms:modified xsi:type="dcterms:W3CDTF">2017-11-30T20:56:43Z</dcterms:modified>
</cp:coreProperties>
</file>