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0"/>
  <workbookPr defaultThemeVersion="124226"/>
  <mc:AlternateContent xmlns:mc="http://schemas.openxmlformats.org/markup-compatibility/2006">
    <mc:Choice Requires="x15">
      <x15ac:absPath xmlns:x15ac="http://schemas.microsoft.com/office/spreadsheetml/2010/11/ac" url="C:\Users\Torre\Downloads\"/>
    </mc:Choice>
  </mc:AlternateContent>
  <xr:revisionPtr revIDLastSave="0" documentId="13_ncr:1_{A9C17D46-C2AE-4764-8431-53D433AD3493}" xr6:coauthVersionLast="36" xr6:coauthVersionMax="47" xr10:uidLastSave="{00000000-0000-0000-0000-000000000000}"/>
  <bookViews>
    <workbookView xWindow="0" yWindow="0" windowWidth="24000" windowHeight="8925" tabRatio="1000" firstSheet="1" activeTab="1" xr2:uid="{00000000-000D-0000-FFFF-FFFF00000000}"/>
  </bookViews>
  <sheets>
    <sheet name="Gestión" sheetId="29" state="hidden" r:id="rId1"/>
    <sheet name="Seg. Inf" sheetId="30" r:id="rId2"/>
    <sheet name="Matriz de calificación" sheetId="18" state="hidden" r:id="rId3"/>
    <sheet name="No Eliminar" sheetId="19" state="hidden" r:id="rId4"/>
    <sheet name="Control de Cambios" sheetId="25" state="hidden" r:id="rId5"/>
  </sheets>
  <externalReferences>
    <externalReference r:id="rId6"/>
  </externalReferences>
  <definedNames>
    <definedName name="_xlnm._FilterDatabase" localSheetId="0" hidden="1">Gestión!$B$7:$AL$7</definedName>
    <definedName name="_xlnm._FilterDatabase" localSheetId="1" hidden="1">'Seg. Inf'!$B$7:$AN$7</definedName>
    <definedName name="_xlnm.Print_Area" localSheetId="0">Gestión!$A$1:$AM$8</definedName>
    <definedName name="_xlnm.Print_Area" localSheetId="2">'Matriz de calificación'!$A$1:$AJ$18</definedName>
    <definedName name="_xlnm.Print_Area" localSheetId="1">'Seg. Inf'!$A$1:$AO$10</definedName>
    <definedName name="Control_Existente">[1]Hoja4!$H$3:$H$4</definedName>
    <definedName name="Impacto">[1]Hoja4!$F$3:$F$7</definedName>
    <definedName name="Probabilidad">[1]Hoja4!$E$3:$E$7</definedName>
    <definedName name="Tipo_de_Riesgo">[1]Hoja4!$D$3:$D$9</definedName>
    <definedName name="_xlnm.Print_Titles" localSheetId="0">Gestión!$3:$7</definedName>
    <definedName name="_xlnm.Print_Titles" localSheetId="1">'Seg. Inf'!$3:$7</definedName>
  </definedNames>
  <calcPr calcId="179021"/>
</workbook>
</file>

<file path=xl/calcChain.xml><?xml version="1.0" encoding="utf-8"?>
<calcChain xmlns="http://schemas.openxmlformats.org/spreadsheetml/2006/main">
  <c r="X13" i="30" l="1"/>
  <c r="V13" i="30"/>
  <c r="T13" i="30"/>
  <c r="P13" i="30"/>
  <c r="L13" i="30"/>
  <c r="M13" i="30" s="1"/>
  <c r="X12" i="30"/>
  <c r="V12" i="30"/>
  <c r="T12" i="30"/>
  <c r="P12" i="30"/>
  <c r="L12" i="30"/>
  <c r="M12" i="30" s="1"/>
  <c r="X11" i="30"/>
  <c r="V11" i="30"/>
  <c r="T11" i="30"/>
  <c r="P11" i="30"/>
  <c r="L11" i="30"/>
  <c r="V10" i="29"/>
  <c r="T10" i="29"/>
  <c r="R10" i="29"/>
  <c r="V9" i="29"/>
  <c r="T9" i="29"/>
  <c r="R9" i="29"/>
  <c r="N9" i="29"/>
  <c r="J9" i="29"/>
  <c r="K9" i="29" s="1"/>
  <c r="V11" i="29"/>
  <c r="T11" i="29"/>
  <c r="R11" i="29"/>
  <c r="N11" i="29"/>
  <c r="J11" i="29"/>
  <c r="W9" i="29" l="1"/>
  <c r="Y11" i="30"/>
  <c r="Y13" i="30"/>
  <c r="AC13" i="30" s="1"/>
  <c r="AD13" i="30" s="1"/>
  <c r="AE13" i="30"/>
  <c r="AF13" i="30" s="1"/>
  <c r="Y12" i="30"/>
  <c r="AC12" i="30" s="1"/>
  <c r="AD12" i="30" s="1"/>
  <c r="AC9" i="29"/>
  <c r="AC10" i="29" s="1"/>
  <c r="W10" i="29"/>
  <c r="W11" i="29"/>
  <c r="O13" i="30"/>
  <c r="Q13" i="30" s="1"/>
  <c r="AE11" i="30"/>
  <c r="AE12" i="30"/>
  <c r="AF12" i="30" s="1"/>
  <c r="O12" i="30"/>
  <c r="Q12" i="30" s="1"/>
  <c r="M11" i="30"/>
  <c r="O11" i="30"/>
  <c r="Q11" i="30" s="1"/>
  <c r="AA9" i="29"/>
  <c r="AB9" i="29" s="1"/>
  <c r="M9" i="29"/>
  <c r="O9" i="29" s="1"/>
  <c r="AC11" i="29"/>
  <c r="AD11" i="29" s="1"/>
  <c r="K11" i="29"/>
  <c r="M11" i="29"/>
  <c r="O11" i="29" s="1"/>
  <c r="AC11" i="30" l="1"/>
  <c r="AF11" i="30"/>
  <c r="AG13" i="30"/>
  <c r="AD10" i="29"/>
  <c r="AD9" i="29"/>
  <c r="AE9" i="29" s="1"/>
  <c r="AA11" i="29"/>
  <c r="AB11" i="29" s="1"/>
  <c r="AE11" i="29" s="1"/>
  <c r="AG12" i="30"/>
  <c r="AD11" i="30"/>
  <c r="AA10" i="29"/>
  <c r="AG11" i="30" l="1"/>
  <c r="AB10" i="29"/>
  <c r="AE10" i="29" s="1"/>
  <c r="L8" i="30" l="1"/>
  <c r="M8" i="30" s="1"/>
  <c r="X10" i="30" l="1"/>
  <c r="V10" i="30"/>
  <c r="T10" i="30"/>
  <c r="X9" i="30"/>
  <c r="V9" i="30"/>
  <c r="T9" i="30"/>
  <c r="X8" i="30"/>
  <c r="V8" i="30"/>
  <c r="T8" i="30"/>
  <c r="P8" i="30"/>
  <c r="N8" i="29"/>
  <c r="M8" i="29" s="1"/>
  <c r="V8" i="29"/>
  <c r="T8" i="29"/>
  <c r="R8" i="29"/>
  <c r="J8" i="29"/>
  <c r="Y8" i="30" l="1"/>
  <c r="AC8" i="30" s="1"/>
  <c r="W8" i="29"/>
  <c r="Y10" i="30"/>
  <c r="Y9" i="30"/>
  <c r="O8" i="29"/>
  <c r="O8" i="30"/>
  <c r="Q8" i="30" s="1"/>
  <c r="AE8" i="30"/>
  <c r="AC8" i="29"/>
  <c r="K8" i="29"/>
  <c r="AF8" i="30" l="1"/>
  <c r="AE9" i="30"/>
  <c r="AD8" i="29"/>
  <c r="AD8" i="30"/>
  <c r="AC9" i="30"/>
  <c r="AA8" i="29"/>
  <c r="AG8" i="30" l="1"/>
  <c r="AF9" i="30"/>
  <c r="AE10" i="30"/>
  <c r="AB8" i="29"/>
  <c r="AE8" i="29" s="1"/>
  <c r="AC10" i="30"/>
  <c r="AD9" i="30"/>
  <c r="AG9" i="30" l="1"/>
  <c r="AF10" i="30"/>
  <c r="AD10" i="30"/>
  <c r="AG10"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Jimena Cuellar Sabogal</author>
  </authors>
  <commentList>
    <comment ref="AG6" authorId="0" shapeId="0" xr:uid="{AEFB775A-DBC3-4EDE-ABEA-2B77F937126A}">
      <text>
        <r>
          <rPr>
            <sz val="9"/>
            <color indexed="81"/>
            <rFont val="Tahoma"/>
            <family val="2"/>
          </rPr>
          <t>El plan de contingencia aplica de acuerdo con la naturaleza del riesgo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Laura Jimena Cuellar Sabogal</author>
  </authors>
  <commentList>
    <comment ref="AI6" authorId="0" shapeId="0" xr:uid="{1935B936-202A-4F0B-A070-0F0BFA05A333}">
      <text>
        <r>
          <rPr>
            <sz val="9"/>
            <color indexed="81"/>
            <rFont val="Tahoma"/>
            <family val="2"/>
          </rPr>
          <t>El plan de contingencia aplica de acuerdo con la naturaleza del riesgo</t>
        </r>
      </text>
    </comment>
  </commentList>
</comments>
</file>

<file path=xl/sharedStrings.xml><?xml version="1.0" encoding="utf-8"?>
<sst xmlns="http://schemas.openxmlformats.org/spreadsheetml/2006/main" count="523" uniqueCount="296">
  <si>
    <t>PROCESO</t>
  </si>
  <si>
    <t>DESCRIPCIÓN DE RIESGO</t>
  </si>
  <si>
    <t>PROBABILIDAD</t>
  </si>
  <si>
    <t>IMPACTO</t>
  </si>
  <si>
    <t>FECHA INICIAL</t>
  </si>
  <si>
    <t>FECHA FINAL</t>
  </si>
  <si>
    <t>Insignificante</t>
  </si>
  <si>
    <t>Riesgo de Corrupción</t>
  </si>
  <si>
    <t>Riesgo de Cumplimiento</t>
  </si>
  <si>
    <t>Improbable</t>
  </si>
  <si>
    <t>Mayor</t>
  </si>
  <si>
    <t>Menor</t>
  </si>
  <si>
    <t>Riesgo Estratégico</t>
  </si>
  <si>
    <t>Moderado</t>
  </si>
  <si>
    <t>Riesgo de Imagen</t>
  </si>
  <si>
    <t>Riesgo Financiero</t>
  </si>
  <si>
    <t>Probable</t>
  </si>
  <si>
    <t>Riesgo de Tecnología</t>
  </si>
  <si>
    <t>Riesgo Operativo</t>
  </si>
  <si>
    <t>Casi seguro</t>
  </si>
  <si>
    <t>Catastrófico</t>
  </si>
  <si>
    <t>Preventivo</t>
  </si>
  <si>
    <t>Probabilidad</t>
  </si>
  <si>
    <t>Impacto</t>
  </si>
  <si>
    <t>Extrema</t>
  </si>
  <si>
    <t>Baja</t>
  </si>
  <si>
    <t>Alta</t>
  </si>
  <si>
    <t>INSIGNIFICANTE (1)</t>
  </si>
  <si>
    <t>MENOR
(2)</t>
  </si>
  <si>
    <t>MODERADO 
(3)</t>
  </si>
  <si>
    <t>MAYOR 
(4)</t>
  </si>
  <si>
    <t>CATASTRÓFICO
(5)</t>
  </si>
  <si>
    <t>IMPROBABLE
(2)</t>
  </si>
  <si>
    <t>PROBABLE
(4)</t>
  </si>
  <si>
    <t>CASI SEGURO
(5)</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</si>
  <si>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</si>
  <si>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</si>
  <si>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</si>
  <si>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</si>
  <si>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</si>
  <si>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</si>
  <si>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</si>
  <si>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</si>
  <si>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</si>
  <si>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Procesos</t>
  </si>
  <si>
    <t>Tipo_de_Riesgo</t>
  </si>
  <si>
    <t>Control_Existente</t>
  </si>
  <si>
    <t>Evaluación</t>
  </si>
  <si>
    <t>Medidas_de_Respuesta</t>
  </si>
  <si>
    <t>Registro</t>
  </si>
  <si>
    <t>Articulación Interinstitucional</t>
  </si>
  <si>
    <t>Articulación para el Cumplimiento de las Órdenes</t>
  </si>
  <si>
    <t>Medidas de Prevención</t>
  </si>
  <si>
    <t>Atención al Ciudadano</t>
  </si>
  <si>
    <t>Caracterizaciones y Registro</t>
  </si>
  <si>
    <t>Cumplimiento Órdenes URT</t>
  </si>
  <si>
    <t>Planeación Estratégica</t>
  </si>
  <si>
    <t>Evaluación Sistema de Control Interno</t>
  </si>
  <si>
    <t>Gestión Contractual</t>
  </si>
  <si>
    <t>Gestión de Comunicaciones</t>
  </si>
  <si>
    <t>Prevención y Gestión de Seguridad</t>
  </si>
  <si>
    <t>Gestión del Conocimiento e Información</t>
  </si>
  <si>
    <t>Gestión Documental</t>
  </si>
  <si>
    <t>Gestión Financiera</t>
  </si>
  <si>
    <t>Mejoramiento Continuo</t>
  </si>
  <si>
    <t>Gestión Logística y de Rec. Físicos</t>
  </si>
  <si>
    <t>Gestión Talento Humano</t>
  </si>
  <si>
    <t>Gestión TIC</t>
  </si>
  <si>
    <t>IDENTIFICACIÓN DEL RIESGO</t>
  </si>
  <si>
    <t>Si</t>
  </si>
  <si>
    <t>PERIODO DE SEGUIMIENTO</t>
  </si>
  <si>
    <t>N°</t>
  </si>
  <si>
    <t>INDICADOR</t>
  </si>
  <si>
    <t>Posible</t>
  </si>
  <si>
    <t>Calificación de Impacto</t>
  </si>
  <si>
    <t>No</t>
  </si>
  <si>
    <t>Rara Vez</t>
  </si>
  <si>
    <t>Ejecución del Control</t>
  </si>
  <si>
    <t>Fuerte</t>
  </si>
  <si>
    <t>Débil</t>
  </si>
  <si>
    <t>Detectivo</t>
  </si>
  <si>
    <t>Aceptar el Riesgo</t>
  </si>
  <si>
    <t>Evitar el Riesgo</t>
  </si>
  <si>
    <t>Compartir el Riesgo</t>
  </si>
  <si>
    <t>Reducir el Riesgo</t>
  </si>
  <si>
    <t>PLAN DE CONTINGENCIA</t>
  </si>
  <si>
    <t>PROBABILIDAD DE OCURRENCIA</t>
  </si>
  <si>
    <t>RARO VEZ
(1)</t>
  </si>
  <si>
    <t xml:space="preserve">Tomado de la “Guía para la administración del riesgo y el diseño de controles en entidades públicas” Versión 04 de Oct de 2018 </t>
  </si>
  <si>
    <t>FECHA</t>
  </si>
  <si>
    <t>CAMBIOS</t>
  </si>
  <si>
    <t>ENTE APROBADOR</t>
  </si>
  <si>
    <t>VERSIÓN</t>
  </si>
  <si>
    <t xml:space="preserve">OBJETIVOS ESTRATÉGICOS RELACIONADOS </t>
  </si>
  <si>
    <t>CONTROL DE CAMBIOS MAPA DE RIESGOS DE XXXXXXX VIGENCIA XXXX</t>
  </si>
  <si>
    <t>Etapa Judicial (Gestión de Restitución de Derechos Étnicos Territoriales)</t>
  </si>
  <si>
    <t>Etapa Judicial (Gestión de Restitución Ley 1448)</t>
  </si>
  <si>
    <t>ACTIVO</t>
  </si>
  <si>
    <t>AMENAZA</t>
  </si>
  <si>
    <t xml:space="preserve">VULNERABILIDAD </t>
  </si>
  <si>
    <t>POSIBLE
(3)</t>
  </si>
  <si>
    <t>Tratamiento_del_riesgo</t>
  </si>
  <si>
    <t xml:space="preserve">CAUSA INMEDIATA </t>
  </si>
  <si>
    <t>CAUSA RAIZ</t>
  </si>
  <si>
    <t>CLASIFICACIÓN  DE RIESGO</t>
  </si>
  <si>
    <t>FRECUENCIA</t>
  </si>
  <si>
    <t>%</t>
  </si>
  <si>
    <t>ZONA DE RIESGO INHERENTE</t>
  </si>
  <si>
    <t>Media</t>
  </si>
  <si>
    <t>Muy Alta</t>
  </si>
  <si>
    <t>Muy Baja</t>
  </si>
  <si>
    <t>Porcentaje</t>
  </si>
  <si>
    <t xml:space="preserve">Leve </t>
  </si>
  <si>
    <t xml:space="preserve">Catastrófico </t>
  </si>
  <si>
    <t>Muy BajaLeve</t>
  </si>
  <si>
    <t>Muy BajaMenor</t>
  </si>
  <si>
    <t>Muy BajaModerado</t>
  </si>
  <si>
    <t>Muy BajaMayor</t>
  </si>
  <si>
    <t>Muy BajaCatastrófico</t>
  </si>
  <si>
    <t>BajaLeve</t>
  </si>
  <si>
    <t>BajaMenor</t>
  </si>
  <si>
    <t>BajaModerado</t>
  </si>
  <si>
    <t>BajaMayor</t>
  </si>
  <si>
    <t>BajaCatastrófico</t>
  </si>
  <si>
    <t>MediaLeve</t>
  </si>
  <si>
    <t>MediaMenor</t>
  </si>
  <si>
    <t>MediaModerado</t>
  </si>
  <si>
    <t>MediaMayor</t>
  </si>
  <si>
    <t>MediaCatastrófico</t>
  </si>
  <si>
    <t>AltaLeve</t>
  </si>
  <si>
    <t>AltaMenor</t>
  </si>
  <si>
    <t>AltaModerado</t>
  </si>
  <si>
    <t>AltaMayor</t>
  </si>
  <si>
    <t>AltaCatastrófico</t>
  </si>
  <si>
    <t>Muy AltaLeve</t>
  </si>
  <si>
    <t>Muy AltaMenor</t>
  </si>
  <si>
    <t>Muy AltaModerado</t>
  </si>
  <si>
    <t>Muy AltaMayor</t>
  </si>
  <si>
    <t>Muy AltaCatastrófico</t>
  </si>
  <si>
    <t>Correctivo</t>
  </si>
  <si>
    <t>Se ejecuta en</t>
  </si>
  <si>
    <t>Manual</t>
  </si>
  <si>
    <t>Automático</t>
  </si>
  <si>
    <t>TIPO DE CONTROL</t>
  </si>
  <si>
    <t>IMPLEMENTACIÓN</t>
  </si>
  <si>
    <t>Documentación</t>
  </si>
  <si>
    <t>Documentado</t>
  </si>
  <si>
    <t>Sin Documentar</t>
  </si>
  <si>
    <t>DOCUMENTACIÓN</t>
  </si>
  <si>
    <t xml:space="preserve">Frecuencia </t>
  </si>
  <si>
    <t>Continua</t>
  </si>
  <si>
    <t>Aleatoria</t>
  </si>
  <si>
    <t>EVIDENCIA</t>
  </si>
  <si>
    <t>Evidencia</t>
  </si>
  <si>
    <t>Con Registro</t>
  </si>
  <si>
    <t>Sin Registro</t>
  </si>
  <si>
    <t>Ejecución y administración de procesos</t>
  </si>
  <si>
    <t>Fraude externo</t>
  </si>
  <si>
    <t>Fraude interno</t>
  </si>
  <si>
    <t>Fallas tecnológicas</t>
  </si>
  <si>
    <t>Relaciones laborales</t>
  </si>
  <si>
    <t>Usuarios, productos y prácticas</t>
  </si>
  <si>
    <t>Daños a activos fijos/ eventos externos</t>
  </si>
  <si>
    <t>Clasificación de Riesgos</t>
  </si>
  <si>
    <t>No se tienen controles para aplicar al impacto</t>
  </si>
  <si>
    <t>PROBABILIDAD RESIDUAL FINAL</t>
  </si>
  <si>
    <t xml:space="preserve">IMPACTO RESIDUAL FINAL </t>
  </si>
  <si>
    <t>Aceptar el riesgo</t>
  </si>
  <si>
    <t xml:space="preserve">TRATAMIENTO </t>
  </si>
  <si>
    <t>PROCESO RELACIONADO  CON EL ACTIVO DE INFORMACIÓN</t>
  </si>
  <si>
    <t>Frecuencia</t>
  </si>
  <si>
    <t>Moderada</t>
  </si>
  <si>
    <t xml:space="preserve">FRECUENCIA </t>
  </si>
  <si>
    <t>Máximo 2 veces por año</t>
  </si>
  <si>
    <t>De 3 a 24 veces por año</t>
  </si>
  <si>
    <t>De 24 a 500 veces por año</t>
  </si>
  <si>
    <t>De 500 veces al año y máximo 5000 veces por año</t>
  </si>
  <si>
    <t>Más de 5000 veces por año</t>
  </si>
  <si>
    <t>ANÁLISIS DEL RIESGO INHERENTE</t>
  </si>
  <si>
    <t>Nro.</t>
  </si>
  <si>
    <t>AFECTACIÓN</t>
  </si>
  <si>
    <t>CALIFICACIÓN</t>
  </si>
  <si>
    <t>ATRIBUTOS</t>
  </si>
  <si>
    <t>Descripción del Control</t>
  </si>
  <si>
    <t>EVALUACIÓN DEL RIESGO - VALORACIÓN DE LOS CONTROLES</t>
  </si>
  <si>
    <t xml:space="preserve"> PROBABILIDAD RESIDUAL </t>
  </si>
  <si>
    <t>ZONA DE RIESGO FINAL</t>
  </si>
  <si>
    <t>Evitar el riesgo</t>
  </si>
  <si>
    <t>Reducir (Compartir)</t>
  </si>
  <si>
    <t>Reducir (Mitigar)</t>
  </si>
  <si>
    <t>PLAN DE ACCIÓN</t>
  </si>
  <si>
    <t>RESPONSABLE</t>
  </si>
  <si>
    <t>EVALUACIÓN DEL RIESGO - NIVEL DEL RIESGO RESIDUAL</t>
  </si>
  <si>
    <t>Afectación Económica o presupuestal</t>
  </si>
  <si>
    <t>Pérdida Reputacional</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</si>
  <si>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</si>
  <si>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</si>
  <si>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</si>
  <si>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</si>
  <si>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</si>
  <si>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     Afectación menor a 10 SMLMV</t>
  </si>
  <si>
    <t xml:space="preserve">     Entre 10 y 50 SMLMV</t>
  </si>
  <si>
    <t xml:space="preserve">     Entre 50 y 100 SMLMV</t>
  </si>
  <si>
    <t xml:space="preserve">     Entre 100 y 500 SMLMV</t>
  </si>
  <si>
    <t xml:space="preserve">     Mayor a 500 SMLMV</t>
  </si>
  <si>
    <t>CRITERIO DE IMPACTO</t>
  </si>
  <si>
    <t>IMPACTO INHERENTE</t>
  </si>
  <si>
    <t xml:space="preserve">% IMPACTO RESIDUAL FINAL </t>
  </si>
  <si>
    <t>Código: D102PR03F01</t>
  </si>
  <si>
    <t>Versión: 01</t>
  </si>
  <si>
    <t>Fecha: 18-02-2021</t>
  </si>
  <si>
    <r>
      <t xml:space="preserve">MINISTERIO DE CIENCIA, TECNOLOGÍA E INNOVACIÓN - MINCIENCIAS
MAPA DE RIESGOS DE GESTIÓN VIGENCIA </t>
    </r>
    <r>
      <rPr>
        <b/>
        <sz val="16"/>
        <color rgb="FF0000FF"/>
        <rFont val="Arial Narrow"/>
        <family val="2"/>
      </rPr>
      <t>XXXX</t>
    </r>
  </si>
  <si>
    <t>Gestión de Tecnologías y Sistemas de Información
D103</t>
  </si>
  <si>
    <t xml:space="preserve">Reputacional </t>
  </si>
  <si>
    <t>MODERNIZACIÓN DEL MINISTERIO Y FORTALECIMIENTO INSTITUCIONAL
Generar lineamientos a nivel nacional y regional para implementación de procesos de innovación que generen valor público</t>
  </si>
  <si>
    <t>En caso de materializarse el riesgo, se deben ejecutar las siguientes acciones inmediatas, con el objetivo de reducir los daños que se puedan producir (impacto):
1. Realizar las actividades de interoperabilidad  apoyado en el recurso humano y/o mecanismos manuales</t>
  </si>
  <si>
    <t>Oficina de Tecnologías y Sistemas de Información</t>
  </si>
  <si>
    <t>31 de diciembre de 2021</t>
  </si>
  <si>
    <t>31 de enero de 2021</t>
  </si>
  <si>
    <t xml:space="preserve">COMPONENTE DE RED:
*Firewall
*Optimizador
*Balanceador
*WAF
*Proxy
*Almacenamiento
HARDWARE: Componentes de infraestructura Tecnológica
SERVICIOS: Servicio brindado por parte del Ministerio  para el apoyo de las actividades de los
procesos, tales como: Servicios WEB, intranet </t>
  </si>
  <si>
    <t xml:space="preserve">COMPONENTE DE RED:
Gestión de Tecnologías y Sistemas de Información 
HARDWARE: Todos los procesos del Ministerio
SERVICIOS: Todos los procesos del Ministerio </t>
  </si>
  <si>
    <t xml:space="preserve">Ataques  o denegación de servicios - sabotaje </t>
  </si>
  <si>
    <t>Baja capacidad tecnológica</t>
  </si>
  <si>
    <t>Falta de recursos y de recurso humano estable dentro del Ministerio</t>
  </si>
  <si>
    <t>Bajo seguimiento a las interacciones establecidas</t>
  </si>
  <si>
    <t>Contratista Oficina de Tecnología y Sistemas  de Información - Responsable del sistema de gestión de seguridad de la información (SGSI)</t>
  </si>
  <si>
    <t xml:space="preserve">Trimestral </t>
  </si>
  <si>
    <t xml:space="preserve"> SOFTWARE
*Servicios web de la entidad (Scienti - Pagina web Minciencias - Orfeo - Gina - Websafi - MGI,  - A ciencia cierta - Todo es Ciencia - Ideas para el cambio - CA - Servidesk - Colombia es Ciencia - Libro verde) 
SIVEAP - 
* Firma de seguridad - netcosigner - software 
* Almacenamiento servidor
COMPONENTE DE RED:
 *Switchs
*Routers
SERVIDORES
*Servidores de Almacenamiento
*Servidores de aplicaciones 
*Servidores de base de datos 
</t>
  </si>
  <si>
    <t xml:space="preserve"> SOFTWARE
* Scienti : Procesos Misionales
*Pagina web Minciencias: Todos los procesos
 *Orfeo: Todos los procesos  
*Gina: Todos los procesos 
*Websafi
*MGI, A Ciencia Cierta, Ideas para el cambio : Gestión para la Ejecución de 
Política de CTeI
*Todo es Ciencia: Gestión de Redes y Divulgación Científica para CTeI 
* CA  Servidesk .  Firma de seguridad . Almacenamiento servidor : Gestión de Tecnologías y Sistemas de Información 
Colombia es Ciencia - Libro verde) 
*SIVEAP -  Gestión del FCTeI del SGR
COMPONENTE DE RED:
Gestión de Tecnologías y Sistemas de Información 
SERVIDORES
Gestión de Tecnologías y Sistemas de Información 
Gestión del FCTeI del SGR
Trámites y Servicios 
Gestión Administrativa 
Gestión Jurídica 
Gestión Contractual
Gestión del Conocimiento para la CTeI
Gestión para el Desarrollo Tecnológico y la Innovación 
Gestión de la Apropiación Social de la CTeI
INFORMACIÓN
Todos los procesos</t>
  </si>
  <si>
    <t xml:space="preserve"> Falla o manipulación de la infraestructura de equipos del datacenter </t>
  </si>
  <si>
    <t xml:space="preserve">SOFTWARE 
programas, aplicaciones,  herramientas ofimáticas o sistemas
lógicos para la ejecución de las actividades, Base de Datos 
INFORMACIÓN  
*Orfeo
*GINA
*SIGP
*Scienti
*MGI
*KHOA
*SUIFP
</t>
  </si>
  <si>
    <t xml:space="preserve"> SOFTWARE
* Scienti : Procesos Misionales
*Pagina web Minciencias: Todos los procesos
 *Orfeo: Todos los procesos  
*Gina: Todos los procesos 
*Websafi
*MGI, A Ciencia Cierta, Ideas para el cambio : Gestión para la Ejecución de 
Política de CTeI
*Todo es Ciencia: Gestión de Redes y Divulgación Científica para CTeI 
* CA  Servidesk .  Firma de seguridad . Almacenamiento servidor : Gestión de Tecnologías y Sistemas de Información 
INFORMACIÓN
Todos los procesos</t>
  </si>
  <si>
    <t xml:space="preserve">Falla o manipulación de los sistemas de Información o Data </t>
  </si>
  <si>
    <t xml:space="preserve">HARDWARE:
*Servidores  
COMPONENTES DE RED 
*Switches
*Router
SOFTWARE 
programas, aplicaciones,  herramientas ofimáticas o sistemas
lógicos para la ejecución de las actividades
</t>
  </si>
  <si>
    <t xml:space="preserve">COMPONENTE DE RED:
Gestión de Tecnologías y Sistemas de Información </t>
  </si>
  <si>
    <t xml:space="preserve">Daño o falla en los servicios potentes del   datacenter - sismo o terremoto - circuitos eléctricos </t>
  </si>
  <si>
    <t xml:space="preserve">Adherencia a los lineamientos establecidos </t>
  </si>
  <si>
    <t xml:space="preserve">Socialización y seguimiento inadecuada a la  políticas de TI y seguridad y privacidad  de la información </t>
  </si>
  <si>
    <t xml:space="preserve">Falta de seguimiento a posibles ajustes de las políticas de TI y seguridad y privacidad  de la información </t>
  </si>
  <si>
    <t xml:space="preserve">MODERNIZACIÓN DEL MINISTERIO Y FORTALECIMIENTO INSTITUCIONAL
</t>
  </si>
  <si>
    <t xml:space="preserve">Falta de Planeación por desconocimiento del esquema de operación de Oficina de tecnologías y Sistemas de Información </t>
  </si>
  <si>
    <t>MODERNIZACIÓN DEL MINISTERIO Y FORTALECIMIENTO INSTITUCIONAL</t>
  </si>
  <si>
    <t>Cuatrimestral</t>
  </si>
  <si>
    <t>Implementación  V2  Marco de Arquitectura Empresarial (MAE)</t>
  </si>
  <si>
    <t>100% de cumplimiento de los requisitos  priorizados de Gobierno Digital en Minciencias</t>
  </si>
  <si>
    <t xml:space="preserve">Programa estratégico "Gobierno y Gestión de TIC para la CTeI 2020", línea estratégica "Sistemas de Información, Datos y Servicios Digitales "  </t>
  </si>
  <si>
    <r>
      <rPr>
        <b/>
        <sz val="11"/>
        <rFont val="Arial Narrow"/>
        <family val="2"/>
      </rPr>
      <t xml:space="preserve">Plan de Manejo Riesgos </t>
    </r>
    <r>
      <rPr>
        <sz val="11"/>
        <rFont val="Arial Narrow"/>
        <family val="2"/>
      </rPr>
      <t xml:space="preserve">
Generar lineamientos para definir necesidades que contengan componentes de TI
Gestionar mesas de trabajo para la asignación de presupuesto de la Oficina de Tecnologías y sistemas de Información.
Desarrollar una Matriz de responsabilidad cruzada 
</t>
    </r>
  </si>
  <si>
    <r>
      <rPr>
        <b/>
        <sz val="11"/>
        <rFont val="Arial Narrow"/>
        <family val="2"/>
      </rPr>
      <t xml:space="preserve">Nuevo </t>
    </r>
    <r>
      <rPr>
        <sz val="11"/>
        <rFont val="Arial Narrow"/>
        <family val="2"/>
      </rPr>
      <t xml:space="preserve">Posibilidad de afectación de reputación Institucional, debido a Incumplimiento en las políticas de TI y seguridad y privacidad  de la información </t>
    </r>
  </si>
  <si>
    <r>
      <rPr>
        <b/>
        <sz val="11"/>
        <rFont val="Arial Narrow"/>
        <family val="2"/>
      </rPr>
      <t xml:space="preserve">Nuevo </t>
    </r>
    <r>
      <rPr>
        <sz val="11"/>
        <rFont val="Arial Narrow"/>
        <family val="2"/>
      </rPr>
      <t xml:space="preserve">Posibilidad de  sanciones   o de reputación Institucional por limitación de recursos que no permitan garantizar la demanda de requerimientos tecnológicos  </t>
    </r>
  </si>
  <si>
    <r>
      <rPr>
        <b/>
        <sz val="11"/>
        <rFont val="Arial Narrow"/>
        <family val="2"/>
      </rPr>
      <t xml:space="preserve">1. Tipo de Indicador: 
Eficacia
Nombre del Indicador:
Porcentaje de implementación del Modelo de Seguridad y Privacidad de la Información (MSPI)
</t>
    </r>
    <r>
      <rPr>
        <sz val="11"/>
        <rFont val="Arial Narrow"/>
        <family val="2"/>
      </rPr>
      <t xml:space="preserve">Medición: 
Trimestral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t>
    </r>
    <r>
      <rPr>
        <b/>
        <sz val="11"/>
        <rFont val="Arial Narrow"/>
        <family val="2"/>
      </rPr>
      <t xml:space="preserve">2. Tipo de Indicador:  
Efectividad
 Nombre del Indicador: 
No de riesgos materializados  afectando el principio de disponibilidad de Seguridad y Privacidad de la Información
</t>
    </r>
    <r>
      <rPr>
        <sz val="11"/>
        <rFont val="Arial Narrow"/>
        <family val="2"/>
      </rPr>
      <t xml:space="preserve">Medición: Trimestral 
Descripción: Principio de disponibilidad 
Descripción 
Este indicador mide la cantidad de riesgos materializados afectando la disponibilidad "es el acceso a la información y a los sistemas por personas autorizadas en el momento que así lo requieran"
FORMULA:
# Riesgos materializados de Principio de seguridad de la Información Afectado (Disponibilidad)= (# de incidentes que afectaron la disponibilidad de algún activo del proceso).
</t>
    </r>
    <r>
      <rPr>
        <b/>
        <sz val="11"/>
        <rFont val="Arial Narrow"/>
        <family val="2"/>
      </rPr>
      <t xml:space="preserve">3 Tipo de Indicador: 
Efectividad
Nombre Indicador: 
Incidentes de Seguridad de la Información 
</t>
    </r>
    <r>
      <rPr>
        <sz val="11"/>
        <rFont val="Arial Narrow"/>
        <family val="2"/>
      </rPr>
      <t xml:space="preserve">Descripción: Este indicador mide el número de incidentes de seguridad de la información lo que permite monitorear y verificar los elementos de control para la detección de un posible incidente de seguridad de la información.
Formula
# incidentes de seguridad de la información atendidos / #  incidentes de seguridad de la información reportados*100
</t>
    </r>
  </si>
  <si>
    <r>
      <rPr>
        <b/>
        <sz val="11"/>
        <color theme="1"/>
        <rFont val="Arial Narrow"/>
        <family val="2"/>
      </rPr>
      <t xml:space="preserve">1. Tipo de Indicador: 
Eficacia
Nombre del Indicador:
Porcentaje de implementación del Modelo de Seguridad y Privacidad de la Información (MSPI)
</t>
    </r>
    <r>
      <rPr>
        <sz val="11"/>
        <color theme="1"/>
        <rFont val="Arial Narrow"/>
        <family val="2"/>
      </rPr>
      <t xml:space="preserve">Medición: 
Trimestral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t>
    </r>
    <r>
      <rPr>
        <b/>
        <sz val="11"/>
        <color theme="1"/>
        <rFont val="Arial Narrow"/>
        <family val="2"/>
      </rPr>
      <t xml:space="preserve">2. Tipo de Indicador:  
Efectividad
Nombre del Indicador: 
No de riesgos materializados  afectando el principio de integridad de Seguridad y Privacidad de la Información
</t>
    </r>
    <r>
      <rPr>
        <sz val="11"/>
        <color theme="1"/>
        <rFont val="Arial Narrow"/>
        <family val="2"/>
      </rPr>
      <t xml:space="preserve">Medición: Trimestral 
Descripción: Principio de integridad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t>
    </r>
  </si>
  <si>
    <r>
      <rPr>
        <b/>
        <sz val="11"/>
        <rFont val="Arial Narrow"/>
        <family val="2"/>
      </rPr>
      <t xml:space="preserve">Programa Estratégico: Gobierno y Gestión de TIC para la CTeI
Iniciativa: Gestión de Seguridad y Privacidad de la Información
</t>
    </r>
    <r>
      <rPr>
        <sz val="11"/>
        <rFont val="Arial Narrow"/>
        <family val="2"/>
      </rPr>
      <t xml:space="preserve">
Actividades
Realizar seguimiento a la Declaración de Aplicabilidad para Seguridad de la Información (Código: D103DT03), a fin de   evidenciar el tratamiento de los controles de acuerdo a la norma ISO:27001-2013 Anexo A
Implementar un plan de recuperación de desastres a fin de dar  continuidad a los servicios informáticos del Ministerio en caso de presentarse una situación de contingencia mayor o catastrófica
Generar lineamientos para el respaldo de la información , con el fin de  proteger la información contra la perdida de datos</t>
    </r>
  </si>
  <si>
    <r>
      <rPr>
        <b/>
        <sz val="11"/>
        <rFont val="Arial Narrow"/>
        <family val="2"/>
      </rPr>
      <t xml:space="preserve">Programa Estratégico: Gobierno y Gestión de TIC para la CTeI
Iniciativa: Gestión de Seguridad y Privacidad de la Información
Actividades
</t>
    </r>
    <r>
      <rPr>
        <sz val="11"/>
        <rFont val="Arial Narrow"/>
        <family val="2"/>
      </rPr>
      <t xml:space="preserve">
Realizar seguimiento a la Declaración de Aplicabilidad para Seguridad de la Información (Código: D103DT03), a fin de   evidenciar el tratamiento de los controles de acuerdo a la norma ISO:27001-2013 Anexo A
Generar planes de contingencia a los Sistemas de Información 
Incluir en los lineamientos de Daño Antijuridico estrategias de divulgación de  alguna falla, circunstancia o hecho que pueda afectar la operación de los sistemas de información o plataforma informática dispuesta para el manejo y automatización de la información
Diseñar e Implementar un plan de recuperación de desastres a fin de dar  continuidad a los servicios informáticos del Ministerio en caso de presentarse una situación de contingencia mayor o catastrófica
Generar lineamientos para el respaldo de la información , con el fin de  proteger la información contra la perdida de datos</t>
    </r>
  </si>
  <si>
    <r>
      <rPr>
        <b/>
        <sz val="11"/>
        <rFont val="Arial Narrow"/>
        <family val="2"/>
      </rPr>
      <t xml:space="preserve">
Programa Estratégico: Gobierno y Gestión de TIC para la CTeI
Iniciativa: Gestión de Seguridad y Privacidad de la Información
Actividades
</t>
    </r>
    <r>
      <rPr>
        <sz val="11"/>
        <rFont val="Arial Narrow"/>
        <family val="2"/>
      </rPr>
      <t xml:space="preserve">
Realizar seguimiento a la Declaración de Aplicabilidad para Seguridad de la Información (Código: D103DT03), a fin de   evidenciar el tratamiento de los controles de acuerdo a la norma ISO:27001-2013 Anexo A
Realizar seguimiento al plan de remediaciones a Vulnerabilidades (Código: D103M09F01) , a fin
de reducir la posibilidad de vulnerabilidades  de las plataformas tecnológicas del Ministerio
Sensibilizaciones en seguridad de la Información 
Generar estrategias de Ingeniería Social </t>
    </r>
  </si>
  <si>
    <r>
      <rPr>
        <b/>
        <sz val="11"/>
        <rFont val="Arial Narrow"/>
        <family val="2"/>
      </rPr>
      <t xml:space="preserve">1. Tipo de Indicador: 
Eficacia
Nombre del Indicador:
Porcentaje de implementación del Modelo de Seguridad y Privacidad de la Información (MSPI)
</t>
    </r>
    <r>
      <rPr>
        <sz val="11"/>
        <rFont val="Arial Narrow"/>
        <family val="2"/>
      </rPr>
      <t xml:space="preserve">Medición: 
Trimestral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t>
    </r>
    <r>
      <rPr>
        <b/>
        <sz val="11"/>
        <rFont val="Arial Narrow"/>
        <family val="2"/>
      </rPr>
      <t xml:space="preserve">2. Tipo de Indicador:  
Efectividad
 Nombre del Indicador: 
No de riesgos materializados  afectando el principio de disponibilidad de Seguridad y Privacidad de la Información
</t>
    </r>
    <r>
      <rPr>
        <sz val="11"/>
        <rFont val="Arial Narrow"/>
        <family val="2"/>
      </rPr>
      <t xml:space="preserve">Medición: Trimestral 
Descripción: Principio de disponibilidad 
Este indicador mide la cantidad de riesgos materializados afectando la disponibilidad "es el acceso a la información y a los sistemas por personas autorizadas en el momento que así lo requieran"
FORMULA:
# Riesgos materializados de Principio de seguridad de la Información Afectado (Disponibilidad)= (# de incidentes que afectaron la disponibilidad de algún activo del proceso).
</t>
    </r>
    <r>
      <rPr>
        <b/>
        <sz val="11"/>
        <rFont val="Arial Narrow"/>
        <family val="2"/>
      </rPr>
      <t xml:space="preserve">3. Tipo de Indicador:  
Efectividad
Nombre del Indicador: 
No de riesgos materializados  afectando el principio de integridad de Seguridad y Privacidad de la Información
</t>
    </r>
    <r>
      <rPr>
        <sz val="11"/>
        <rFont val="Arial Narrow"/>
        <family val="2"/>
      </rPr>
      <t xml:space="preserve">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t>
    </r>
    <r>
      <rPr>
        <b/>
        <sz val="11"/>
        <rFont val="Arial Narrow"/>
        <family val="2"/>
      </rPr>
      <t xml:space="preserve">3. Nombre del Indicador: 
No de riesgos materializados  afectando el principio de confidencialidad de Seguridad y Privacidad de la Información
</t>
    </r>
    <r>
      <rPr>
        <sz val="11"/>
        <rFont val="Arial Narrow"/>
        <family val="2"/>
      </rPr>
      <t xml:space="preserve">Medición: Trimestral 
Descripción: Principio de confidencialidad
Este indicador mide la cantidad de riesgos materializados afectando la integridad asegura el acceso a la información únicamente a aquellas personas que cuenten con la debida autorización"
FORMULA:
# Riesgos materializados de Principio de seguridad de la Información Afectado (Confidencial)= (# de incidentes que afectaron la confidencialidad de algún activo del proceso).
</t>
    </r>
    <r>
      <rPr>
        <b/>
        <sz val="11"/>
        <rFont val="Arial Narrow"/>
        <family val="2"/>
      </rPr>
      <t xml:space="preserve">
4. Tipo de Indicador: 
Efectividad
Nombre Indicador: 
Variación de Incidentes de Seguridad</t>
    </r>
    <r>
      <rPr>
        <sz val="11"/>
        <rFont val="Arial Narrow"/>
        <family val="2"/>
      </rPr>
      <t xml:space="preserve">
Descripción: Este indicador busca medir el No de incidentes de seguridad de la información reportados en el presente periodo vs No de incidentes de seguridad de la información reportados en el periodo anterior
</t>
    </r>
    <r>
      <rPr>
        <b/>
        <sz val="11"/>
        <rFont val="Arial Narrow"/>
        <family val="2"/>
      </rPr>
      <t xml:space="preserve">5. Tipo de Indicador: 
Efectividad
Nombre Indicador: 
Incidentes de Seguridad de la Información 
</t>
    </r>
    <r>
      <rPr>
        <sz val="11"/>
        <rFont val="Arial Narrow"/>
        <family val="2"/>
      </rPr>
      <t xml:space="preserve">Descripción: Este indicador mide el número de incidentes de seguridad de la información lo que permite monitorear y verificar los elementos de control para la detección de un posible incidente de seguridad de la información.
Formula
# incidentes de seguridad de la información atendidos / #  incidentes de seguridad de la información reportados*100
</t>
    </r>
  </si>
  <si>
    <r>
      <rPr>
        <b/>
        <sz val="11"/>
        <rFont val="Arial Narrow"/>
        <family val="2"/>
      </rPr>
      <t xml:space="preserve">1. Tipo de Indicador: 
Eficacia
Nombre del Indicador:
Porcentaje de implementación del Modelo de Seguridad y Privacidad de la Información (MSPI)
</t>
    </r>
    <r>
      <rPr>
        <sz val="11"/>
        <rFont val="Arial Narrow"/>
        <family val="2"/>
      </rPr>
      <t xml:space="preserve">Medición: 
Trimestral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t>
    </r>
    <r>
      <rPr>
        <b/>
        <sz val="11"/>
        <rFont val="Arial Narrow"/>
        <family val="2"/>
      </rPr>
      <t xml:space="preserve">2. Tipo de Indicador:  
Efectividad
 Nombre del Indicador: 
No de riesgos materializados  afectando el principio de disponibilidad de Seguridad y Privacidad de la Información
</t>
    </r>
    <r>
      <rPr>
        <sz val="11"/>
        <rFont val="Arial Narrow"/>
        <family val="2"/>
      </rPr>
      <t xml:space="preserve">Medición: Trimestral 
Descripción: Principio de disponibilidad 
Descripción 
Este indicador mide la cantidad de riesgos materializados afectando la disponibilidad "es el acceso a la información y a los sistemas por personas autorizadas en el momento que así lo requieran"
FORMULA:
# Riesgos materializados de Principio de seguridad de la Información Afectado (Disponibilidad)= (# de incidentes que afectaron la disponibilidad de algún activo del proceso).
</t>
    </r>
    <r>
      <rPr>
        <b/>
        <sz val="11"/>
        <rFont val="Arial Narrow"/>
        <family val="2"/>
      </rPr>
      <t xml:space="preserve">3. Tipo de Indicador:  
Efectividad
Nombre del Indicador: 
No de riesgos materializados  afectando el principio de integridad de Seguridad y Privacidad de la Información
</t>
    </r>
    <r>
      <rPr>
        <sz val="11"/>
        <rFont val="Arial Narrow"/>
        <family val="2"/>
      </rPr>
      <t xml:space="preserve">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t>
    </r>
    <r>
      <rPr>
        <b/>
        <sz val="11"/>
        <rFont val="Arial Narrow"/>
        <family val="2"/>
      </rPr>
      <t xml:space="preserve">4. Nombre del Indicador: 
No de riesgos materializados  afectando el principio de confidencialidad de Seguridad y Privacidad de la Información
</t>
    </r>
    <r>
      <rPr>
        <sz val="11"/>
        <rFont val="Arial Narrow"/>
        <family val="2"/>
      </rPr>
      <t xml:space="preserve">
Medición: Trimestral 
Descripción: Principio de confidencialidad
Descripción 
Este indicador mide la cantidad de riesgos materializados afectando la integridad asegura el acceso a la información únicamente a aquellas personas que cuenten con la debida autorización"
FORMULA:
# Riesgos materializados de Principio de seguridad de la Información Afectado (Confidencialidad)= (# de incidentes que afectaron la confidencialidad de algún activo del proceso).
</t>
    </r>
  </si>
  <si>
    <t xml:space="preserve">
1. Realizar el análisis técnico con el fin de identificar la causa de la falla 
2. Socialización y retroalimentación al equipo responsable con el fin de sensibilizar las causas de la materialización del riesgo 
</t>
  </si>
  <si>
    <t xml:space="preserve">
1. Reestablecer el servicio en el menor tiempo posible 
2. Realizar el análisis técnico con el fin de identificar la causa raíz 
4. Documentar las acciones y lecciones aprendidas 
3. Socialización y retroalimentación al equipo responsable con el fin de sensibilizar las causas de la materialización del riesgo</t>
  </si>
  <si>
    <t xml:space="preserve">
1. Activar las copias de respaldo 
2. Realizar el análisis técnico con el fin de identificar la causa raíz.
3. Socialización y retroalimentación al equipo responsable con el fin de sensibilizar las causas de la materialización del riesgo  </t>
  </si>
  <si>
    <t xml:space="preserve">1. Reestablecer los servicios en el menor tiempo posible.
2. Realizar el análisis técnico con el fin de identificar la causa raíz 
3. Socialización y retroalimentación al equipo responsable con el fin de identificar las causas de la materialización del riesgo </t>
  </si>
  <si>
    <t xml:space="preserve">1. Socialización y retroalimentación al equipo responsable con el fin de sensibilizar las causas de la materialización del riesgo </t>
  </si>
  <si>
    <t xml:space="preserve">
1. Socialización y retroalimentación a los directivos con el fin de sensibilizar las causas de la materialización del riesgo 
</t>
  </si>
  <si>
    <r>
      <t xml:space="preserve">
</t>
    </r>
    <r>
      <rPr>
        <b/>
        <sz val="11"/>
        <rFont val="Arial Narrow"/>
        <family val="2"/>
      </rPr>
      <t>R22-2021</t>
    </r>
    <r>
      <rPr>
        <sz val="11"/>
        <rFont val="Arial Narrow"/>
        <family val="2"/>
      </rPr>
      <t xml:space="preserve"> Posibilidad de afectación reputacional por la capacidad en la interoperabilidad de los sistemas de información que permitan responder a las necesidades operativas y de acceso a la información de los grupos de valor y de interés 
</t>
    </r>
  </si>
  <si>
    <r>
      <rPr>
        <b/>
        <sz val="11"/>
        <rFont val="Arial Narrow"/>
        <family val="2"/>
      </rPr>
      <t xml:space="preserve">R68-2021 </t>
    </r>
    <r>
      <rPr>
        <sz val="11"/>
        <rFont val="Arial Narrow"/>
        <family val="2"/>
      </rPr>
      <t xml:space="preserve">Posibilidad  de Acceso indebido o mal intencionado a las plataformas tecnológicas del Ministerio, generando perdida o alteración de información, debido a las vulnerabilidades  de las plataformas tecnológicas del Ministerio </t>
    </r>
  </si>
  <si>
    <r>
      <rPr>
        <b/>
        <sz val="11"/>
        <rFont val="Arial Narrow"/>
        <family val="2"/>
      </rPr>
      <t xml:space="preserve">R69-2021 </t>
    </r>
    <r>
      <rPr>
        <sz val="11"/>
        <rFont val="Arial Narrow"/>
        <family val="2"/>
      </rPr>
      <t>Posibilidad  de indisponibilidad de la información,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 etc.</t>
    </r>
  </si>
  <si>
    <r>
      <rPr>
        <b/>
        <sz val="11"/>
        <rFont val="Arial Narrow"/>
        <family val="2"/>
      </rPr>
      <t xml:space="preserve">R70-2021 </t>
    </r>
    <r>
      <rPr>
        <sz val="11"/>
        <rFont val="Arial Narrow"/>
        <family val="2"/>
      </rPr>
      <t xml:space="preserve">Posibilidad  de Daño en el Sistema de Información o Data del Ministerio  del Ministerio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Afectando el principio de Integridad </t>
    </r>
  </si>
  <si>
    <r>
      <rPr>
        <b/>
        <sz val="11"/>
        <rFont val="Arial Narrow"/>
        <family val="2"/>
      </rPr>
      <t>R74-2021</t>
    </r>
    <r>
      <rPr>
        <sz val="11"/>
        <rFont val="Arial Narrow"/>
        <family val="2"/>
      </rPr>
      <t xml:space="preserve"> Posibilidad  de Daños o fallas en la infraestructura del datacenter  del Ministerio por  eventos relacionados con la
infraestructura física como:  (Derrumbes, Incendios, Inundaciones, entre otros) afectando la disponibilidad, confidencialidad e integridad de la información del Ministerio, debido a daños o fallas en la infraestructura tecnológica y física del datacenter  </t>
    </r>
  </si>
  <si>
    <r>
      <rPr>
        <b/>
        <sz val="11"/>
        <rFont val="Arial Narrow"/>
        <family val="2"/>
      </rPr>
      <t xml:space="preserve">Programa Estratégico: Gobierno y Gestión de TIC para la CTeI
Iniciativa: Gestión de Seguridad y Privacidad de la Información
Actividades
</t>
    </r>
    <r>
      <rPr>
        <sz val="11"/>
        <rFont val="Arial Narrow"/>
        <family val="2"/>
      </rPr>
      <t xml:space="preserve">Realizar seguimiento a la Declaración de Aplicabilidad para Seguridad de la Información (Código: D103DT03), a fin de   evidenciar el tratamiento de los controles de acuerdo a la norma ISO:27001-2013 Anexo A
</t>
    </r>
    <r>
      <rPr>
        <b/>
        <sz val="11"/>
        <rFont val="Arial Narrow"/>
        <family val="2"/>
      </rPr>
      <t xml:space="preserve">Programa Estratégico: Gobierno y Gestión de TIC para la CTeI
Iniciativa: Arquitectura de TI 
</t>
    </r>
    <r>
      <rPr>
        <sz val="11"/>
        <rFont val="Arial Narrow"/>
        <family val="2"/>
      </rPr>
      <t xml:space="preserve">Conformar  un equipo de trabajo para realizar seguimiento a las políticas de TI y seguridad de la información 
Realizar seguimiento a la política y estándares de TI, a través de un instrumento que se defina para tal fin
Divulgar y sensibilizar las  políticas y estándares de TI y seguridad de la información </t>
    </r>
  </si>
  <si>
    <r>
      <rPr>
        <b/>
        <sz val="11"/>
        <rFont val="Arial Narrow"/>
        <family val="2"/>
      </rPr>
      <t xml:space="preserve">1. Tipo de Indicador: 
Eficacia
Nombre del Indicador:
Porcentaje de implementación del Modelo de Seguridad y Privacidad de la Información (MSPI)
Medición: 
Trimestral
</t>
    </r>
    <r>
      <rPr>
        <sz val="11"/>
        <rFont val="Arial Narrow"/>
        <family val="2"/>
      </rPr>
      <t xml:space="preserve">
</t>
    </r>
    <r>
      <rPr>
        <b/>
        <sz val="11"/>
        <rFont val="Arial Narrow"/>
        <family val="2"/>
      </rPr>
      <t xml:space="preserve">2. Nivel de entendimiento de la política y estándares de TI </t>
    </r>
  </si>
  <si>
    <t xml:space="preserve"> Afectación directa  a los actores del SNCTI porque sin recursos no se puede asegurar el funcionamiento de los aplicativos misionales</t>
  </si>
  <si>
    <t xml:space="preserve">Oficina de Tecnología y Sistemas  de Información - Yury Vásquez </t>
  </si>
  <si>
    <t>Necesidad de fortalecer la integración de los sistemas de información de la Entidad, a través de la estandarización e inclusión de mecanismos que permitan la interoperabilidad para optimizar procesos en las distintas áreas..</t>
  </si>
  <si>
    <t>Intercambio de datos no eficiente,  integración débil</t>
  </si>
  <si>
    <t xml:space="preserve">El Contratista de la Oficina de Tecnología y Sistemas  de Información - Responsable del sistema de gestión de seguridad de la información (SGSI) elabora y realiza seguimiento al Manual de Políticas de seguridad y privacidad de la información (Código: - D103M01)    </t>
  </si>
  <si>
    <t xml:space="preserve">El Contratista de la Oficina de Tecnología y Sistemas  de Información - Responsable del sistema de gestión de seguridad de la información (SGSI) elabora y realiza seguimiento al Manual de Políticas de seguridad y privacidad de la información (Código: - D103M01)  Numeral  6.8 Política de Seguridad de Operaciones </t>
  </si>
  <si>
    <t>El Contratista de la Oficina de Tecnología y Sistemas  de Información - Responsable del sistema de gestión de seguridad de la información (SGSI) elabora y realiza seguimiento al Manual de Políticas de seguridad y privacidad de la información (Código: - D103M01)</t>
  </si>
  <si>
    <t xml:space="preserve">El Contratista de la Oficina de Tecnología y Sistemas  de Información, realiza seguimiento al Plan Anual de Adquisición (Código: D101PR01F05 ) </t>
  </si>
  <si>
    <t>El Contratista de la Oficina de Tecnología y Sistemas  de Información -  elabora y realiza seguimiento al Manual de Política y Estándares de TI (Código:  D103M08)</t>
  </si>
  <si>
    <t>El contratista de la oficina de Tecnologías y Sistemas de Información, responsable de la inicitiva estratégica, garantiza la ejecución de los lineamientos establecidos en el  Plan Estratégico de Tecnologías de la Información y las Comunicaciones- PETI (Código:D101PR01MO3)</t>
  </si>
  <si>
    <t>SEGUIMIENTO</t>
  </si>
  <si>
    <t>EVIDENCIAS</t>
  </si>
  <si>
    <r>
      <rPr>
        <b/>
        <sz val="11"/>
        <rFont val="Arial Narrow"/>
        <family val="2"/>
      </rPr>
      <t xml:space="preserve">Programa Estratégico: Gobierno y Gestión de TIC para la CTeI
Iniciativa: Gestión de Seguridad y Privacidad de la Información
</t>
    </r>
    <r>
      <rPr>
        <sz val="11"/>
        <rFont val="Arial Narrow"/>
        <family val="2"/>
      </rPr>
      <t xml:space="preserve">
</t>
    </r>
    <r>
      <rPr>
        <b/>
        <sz val="11"/>
        <rFont val="Arial Narrow"/>
        <family val="2"/>
      </rPr>
      <t xml:space="preserve">Actividades
</t>
    </r>
    <r>
      <rPr>
        <sz val="11"/>
        <rFont val="Arial Narrow"/>
        <family val="2"/>
      </rPr>
      <t xml:space="preserve">
Realizar seguimiento a la Declaración de Aplicabilidad para Seguridad de la Información (Código: D103DT03), a fin de   evidenciar el tratamiento de los controles de acuerdo a la norma ISO:27001-2013 Anexo A
Generar lineamientos para el respaldo de la información , con el fin de  proteger la información contra la perdida de datos
Desarrollar una Matriz de responsabilidad cruzada </t>
    </r>
  </si>
  <si>
    <t>El Contratista de la Oficina de Tecnologías y Sistemas  de Información - Responsable del sistema de gestión de seguridad de la información (SGSI) elabora y realiza seguimiento al Manual de Políticas de seguridad y privacidad de la información (Código: - D103M01)  Numeral 6.4 Política de Control de Acceso</t>
  </si>
  <si>
    <t>El Contratista de la Oficina de Tecnologías y Sistemas  de Información - Responsable del sistema de gestión de seguridad de la información (SGSI) realiza y supervisa pruebas de vulnerabilidad sobre los diferentes servicios tecnológicos para detectar vulnerabilidades y oportunidades de mejora a nivel de seguridad de la información de acuerdo con el Manual para la Gestión Técnica a Vulnerabilidades (Código: - D103M09)</t>
  </si>
  <si>
    <t>El Contratista Oficina de Tecnologías y Sistemas  de Información - Responsable del sistema de gestión de seguridad de la información (SGSI) Elabora,  propone y presentar la implementación de programas de formación y toma de conciencia relacionados con el SGSI.</t>
  </si>
  <si>
    <t xml:space="preserve">El Contratista de la Oficina de Tecnologías y Sistemas  de Información - Responsable del sistema de gestión de seguridad de la información (SGSI) elabora y realiza seguimiento al Manual de Políticas de seguridad y privacidad de la información (Código: - D103M01)  Numeral 6.7 Política de Seguridad Física y del entorno y Numeral 6.8 Política de Seguridad de Operaciones </t>
  </si>
  <si>
    <t xml:space="preserve">     El riesgo afecta la imagen de  la entidad con efecto publicitario sostenido a nivel de sector administrativo, nivel departamental o municipal</t>
  </si>
  <si>
    <r>
      <t xml:space="preserve">MINISTERIO DE CIENCIA, TECNOLOGÍA E INNOVACIÓN - MINCIENCIAS
MAPA DE RIESGOS DE SEGURIDAD DIGITAL VIGENCIA </t>
    </r>
    <r>
      <rPr>
        <b/>
        <sz val="16"/>
        <color rgb="FF0000FF"/>
        <rFont val="Arial Narrow"/>
        <family val="2"/>
      </rPr>
      <t>2021</t>
    </r>
  </si>
  <si>
    <t>Declaración de Aplicabilidad controles del anexo A de la norma ISO 27001:2013 (114 controles) D103DT03
O:\OSI\MSPI\GESTIÓN_2021\2. CONTROLES
https://drive.google.com/drive/u/0/folders/11yh8EGgc7Uu-BREeaoDNB2iucmq387e1</t>
  </si>
  <si>
    <t>Piezas de comunicaciones
Correo electrónico
Listas de Asistencia  
O:\OSI\MSPI\GESTIÓN_2021\5. CAPACITACIÓN SENSIBILIZACIÓN 
https://drive.google.com/drive/u/0/folders/1mHzTYopmYlgqhJ45vNHByuwV6nokdELZ</t>
  </si>
  <si>
    <t xml:space="preserve">Plan de Remediación a vulnerabilidades 
O:\OSI\MSPI\GESTIÓN 2021\7. VULNERABILIDADES
https://drive.google.com/drive/u/0/folders/17qD4tYCyG8JWb0OU8zFyB85xCBseL1mW
</t>
  </si>
  <si>
    <t>Declaración de Aplicabilidad controles del anexo A de la norma ISO 27001:2013 (114 controles) D103DT03
O:\OSI\MSPI\GESTIÓN_2021\2. CONTROLES
https://drive.google.com/drive/u/0/folders/11yh8EGgc7Uu-BREeaoDNB2iucmq387e1
Ficha Técnica plan de Continuidad de Negocio TI 
O:\OSI\MSPI\GESTIÓN_2021\9.PLAN CONTINUIDAD 
https://drive.google.com/drive/u/0/folders/1RxkqNu8stOcnResOUfyO8E3CmakXigqK
Guia de respaldo de Información - Backup
O:\OSI\MSPI\GESTIÓN 2020\16. DOCUMENTOS
https://drive.google.com/drive/u/0/folders/117wI8_AH5CNfmq_YchZsn5xNPjpHU_MW</t>
  </si>
  <si>
    <t>Para reducir el riesgo de  "Posibilidad  de Daño en el Sistema de Información o Data del Ministerio  del Ministerio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Afectando el principio de Integridad". para el primer trimestre de la vigencia se realizaron la siguientes actividades: 
*  Se realizó seguimiento a la declaración de aplicabilidad, la cual  permite evidenciar el tratamiento de los controles de acuerdo con la norma 27000, describiendo el control, su aplicación, justificación y la declaración de aplicabilidad. Se revisaron los 114 controles  establecidos en la declaración de aplicabilidad midiendo el grado de madurez del  Modelo de Seguridad y Privacidad de la Información - MSPI. Queda pendiente la aprobación de la declaración de aplicabilidad por parte del comité de Gestión de desempeño Sectorial e Institucional, el cual se planea sesionar  en el último trimestre de la vigencia . 
* Se planea para el siguiente trimestre generar lineamientos para el respaldo de la información, con el fin de  proteger la información contra la perdida de datos y desarrollar una Matriz de responsabilidad cruzada</t>
  </si>
  <si>
    <t>Para reducir el riesgo de  "Posibilidad  de indisponibilidad de la información,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 etc." para el primer trimestre de la vigencia se realizaron la siguientes actividades: 
*  Se realizó seguimiento a la declaración de aplicabilidad, la cual  permite evidenciar el tratamiento de los controles de acuerdo con la  norma ISO 27001, describiendo el control, su aplicación, justificación y la declaración de aplicabilidad. Se revisaron los 114 controles  establecidos en la declaración de aplicabilidad midiendo el grado de madurez del  Modelo de Seguridad y Privacidad de la Información - MSPI. Queda pendiente la aprobación de la declaración de aplicabilidad por parte del comité de Gestión de desempeño Sectorial e Institucional, el cual se planea sesionar  en el último trimestre de la vigencia . 
*Se realizó una ficha técnica, estudio de mercado y estudios previos con objeto de Contratar una solución en la nube como contingencia de las soluciones misionales de TI. Queda pendiente que sesione el comité de contratación para su aprobación. Se planea para el último trimestre de la vigencia ejecutar el contrato, el cual  busca  restablecer los servicios tecnológicos o dar continuidad TI, cuando ocurra un evento que interrumpa los sistemas de información misionales del Ministerio
* Se proyecta  guía para el respaldo de la información, la cual se planea incluir en sistema de gestión de Calidad para el último trimestre de la vigencia</t>
  </si>
  <si>
    <t xml:space="preserve">Para reducir el riesgo de  Posibilidad  de Daños o fallas en la infraestructura del datacenter  del Ministerio por  eventos relacionados con la infraestructura física como:  (Derrumbes, Incendios, Inundaciones, entre otros) afectando la disponibilidad, confidencialidad e integridad de la información del Ministerio, debido a daños o fallas en la infraestructura tecnológica y física del datacenter ". Para el primer trimestre de la vigencia se realizaron la siguientes actividades: 
*  Se realizó seguimiento a la declaración de aplicabilidad, la cual  permite evidenciar el tratamiento de los controles de acuerdo con la  norma ISO 27001, describiendo el control, su aplicación, justificación y la declaración de aplicabilidad. Se revisaron los 114 controles  establecidos en la declaración de aplicabilidad midiendo el grado de madurez del  Modelo de Seguridad y Privacidad de la Información - MSPI. Queda pendiente la aprobación de la declaración de aplicabilidad por parte del comité de Gestión de desempeño Sectorial e Institucional, el cual se planea sesionar  en el último trimestre de la vigencia . 
*Se realizó una ficha técnica, estudio de mercado y estudios previos con objeto de Contratar una solución en la nube como contingencia de las soluciones misionales de TI. Queda pendiente que sesione el comité de contratación para su aprobación. Se planea para el último trimestre de la vigencia ejecutar el contrato, el cual  busca  restablecer los servicios tecnológicos o dar continuidad TI, cuando ocurra un evento que interrumpa los sistemas de información misionales del Ministerio
</t>
  </si>
  <si>
    <t xml:space="preserve">Para reducir el riesgo de  "Posibilidad  de Acceso indebido o mal intencionado a las plataformas tecnológicas del Ministerio, generando perdida o alteración de información, debido a las vulnerabilidades  de las plataformas tecnológicas del Ministerio" para el primer trimestre de la vigencia se realizaron la siguientes actividades: 
*  Se realizó seguimiento a la declaración de aplicabilidad, la cual  permite evidenciar el tratamiento de los controles de acuerdo con la  norma ISO 27001 describiendo el control, su aplicación, justificación y la declaración de aplicabilidad. Se revisaron los 114 controles  establecidos en la declaración de aplicabilidad midiendo el grado de madurez del  Modelo de Seguridad y Privacidad de la Información - MSPI. Queda pendiente la aprobación de la declaración de aplicabilidad por parte del comité de Gestión de desempeño Sectorial e Institucional, el cual se planea sesionar  en el último trimestre de la vigencia . 
* Con la herramienta tecnológica adquirida "Renovación del licenciamiento de Tenable Security Center Continuos View y Adquisición del licenciamiento de Tenable Web Application para el Ministerio de Ciencia Tecnología e Innovación" permite avanzar y fortalecer la implementación del Modelo de Seguridad y Privacidad de la Información - MSPI,  se realizan pruebas de vulnerabilidades a la infraestructura tecnología, obteniendo visibilidad completa de las vulnerabilidades de los activos TI, de la nube y de las aplicaciones web.  Se realizó plan de remediaciones, con base en las vulnerabilidades detectadas, y se envió a los responsables, con el fin de que sean remediadas en el menor tiempo posible, se planea para el siguiente trimestre realizar seguimiento al plan de remediaciones. 
* Se realiza seguimiento mensuales con los proveedores contratados para los servicios  de  seguridad informática, con el fin de prevenir  de forma proactiva amenazas informáticas y remediar incidentes de seguridad de la información
* Se  realizó sensibilización sobre seguridad de la información a través del siguiente mecanismo: 
Piezas de Comunicación 
- Campaña Spam "Recomendaciones para evitarlos (06-07-2021)
- Alerta correo maliciosos DIAN  (13-07-2021)
- Claves para identificar correo malicioso (20-08-2021)
Se programan Smartkey en Contraseñas seguras y archivos seguros, las cuales se publicaran para el siguiente trimestre de la vigencia 
* Se gestiona con el equipo interno de Infraestructura Tecnológica de la Oficina de Tecnologías y Sistemas de Información  para poder enviar la simulación de phishing a los colaboradores del Ministerio y realizar una prueba de Ingeniería Social, queda pendiente la aprobación por parte del jefe de la oficina de Tecnologías de Información para iniciar con el phishing controlado,  esta actividad se planea realizar para el siguiente trimestre de la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</si>
</sst>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ddd\,\ dd&quot; de &quot;mmmm&quot; de &quot;yyyy;@"/>
  </numFmts>
  <fonts count="31" x14ac:knownFonts="1">
    <font>
      <sz val="11"/>
      <color theme="1"/>
      <name val="Calibri"/>
      <family val="2"/>
      <scheme val="minor"/>
    </font>
    <font>
      <sz val="10"/>
      <name val="Arial"/>
      <family val="2"/>
    </font>
    <font>
      <b/>
      <sz val="11"/>
      <color theme="1"/>
      <name val="Calibri"/>
      <family val="2"/>
      <scheme val="minor"/>
    </font>
    <font>
      <sz val="11"/>
      <color indexed="8"/>
      <name val="Calibri"/>
      <family val="2"/>
    </font>
    <font>
      <b/>
      <sz val="16"/>
      <name val="Arial Narrow"/>
      <family val="2"/>
    </font>
    <font>
      <b/>
      <sz val="16"/>
      <color rgb="FF0000FF"/>
      <name val="Arial Narrow"/>
      <family val="2"/>
    </font>
    <font>
      <sz val="12"/>
      <name val="Arial Narrow"/>
      <family val="2"/>
    </font>
    <font>
      <sz val="11"/>
      <color rgb="FF000000"/>
      <name val="Calibri"/>
      <family val="2"/>
    </font>
    <font>
      <sz val="11"/>
      <name val="Arial Narrow"/>
      <family val="2"/>
    </font>
    <font>
      <sz val="9"/>
      <name val="Arial Narrow"/>
      <family val="2"/>
    </font>
    <font>
      <b/>
      <sz val="12"/>
      <color theme="0"/>
      <name val="Arial Narrow"/>
      <family val="2"/>
    </font>
    <font>
      <sz val="11"/>
      <color theme="1"/>
      <name val="Arial Narrow"/>
      <family val="2"/>
    </font>
    <font>
      <sz val="11"/>
      <color indexed="8"/>
      <name val="Arial Narrow"/>
      <family val="2"/>
    </font>
    <font>
      <b/>
      <sz val="11"/>
      <color indexed="8"/>
      <name val="Arial Narrow"/>
      <family val="2"/>
    </font>
    <font>
      <b/>
      <sz val="10"/>
      <color indexed="8"/>
      <name val="Arial Narrow"/>
      <family val="2"/>
    </font>
    <font>
      <sz val="11"/>
      <color indexed="9"/>
      <name val="Arial Narrow"/>
      <family val="2"/>
    </font>
    <font>
      <sz val="10"/>
      <color indexed="8"/>
      <name val="Arial Narrow"/>
      <family val="2"/>
    </font>
    <font>
      <sz val="8"/>
      <color indexed="8"/>
      <name val="Arial Narrow"/>
      <family val="2"/>
    </font>
    <font>
      <sz val="10"/>
      <color theme="1"/>
      <name val="Arial Narrow"/>
      <family val="2"/>
    </font>
    <font>
      <b/>
      <sz val="14"/>
      <color theme="0"/>
      <name val="Arial Narrow"/>
      <family val="2"/>
    </font>
    <font>
      <b/>
      <sz val="11"/>
      <name val="Arial Narrow"/>
      <family val="2"/>
    </font>
    <font>
      <sz val="12"/>
      <color theme="1"/>
      <name val="Arial Narrow"/>
      <family val="2"/>
    </font>
    <font>
      <sz val="11"/>
      <color theme="1"/>
      <name val="Calibri"/>
      <family val="2"/>
      <scheme val="minor"/>
    </font>
    <font>
      <b/>
      <sz val="11"/>
      <color theme="0"/>
      <name val="Arial Narrow"/>
      <family val="2"/>
    </font>
    <font>
      <b/>
      <sz val="11"/>
      <color theme="1"/>
      <name val="Arial"/>
      <family val="2"/>
    </font>
    <font>
      <sz val="11"/>
      <color theme="1"/>
      <name val="Arial"/>
      <family val="2"/>
    </font>
    <font>
      <sz val="11"/>
      <color indexed="8"/>
      <name val="Arial"/>
      <family val="2"/>
    </font>
    <font>
      <sz val="11"/>
      <color rgb="FF000000"/>
      <name val="Arial"/>
      <family val="2"/>
    </font>
    <font>
      <sz val="9"/>
      <color indexed="81"/>
      <name val="Tahoma"/>
      <family val="2"/>
    </font>
    <font>
      <sz val="8"/>
      <name val="Arial Narrow"/>
      <family val="2"/>
    </font>
    <font>
      <b/>
      <sz val="11"/>
      <color theme="1"/>
      <name val="Arial Narrow"/>
      <family val="2"/>
    </font>
  </fonts>
  <fills count="23">
    <fill>
      <patternFill patternType="none"/>
    </fill>
    <fill>
      <patternFill patternType="gray125"/>
    </fill>
    <fill>
      <patternFill patternType="solid">
        <fgColor indexed="65"/>
        <bgColor theme="0"/>
      </patternFill>
    </fill>
    <fill>
      <patternFill patternType="solid">
        <fgColor theme="9" tint="0.59999389629810485"/>
        <bgColor indexed="31"/>
      </patternFill>
    </fill>
    <fill>
      <patternFill patternType="solid">
        <fgColor indexed="57"/>
        <bgColor indexed="21"/>
      </patternFill>
    </fill>
    <fill>
      <patternFill patternType="solid">
        <fgColor indexed="13"/>
        <bgColor indexed="34"/>
      </patternFill>
    </fill>
    <fill>
      <patternFill patternType="solid">
        <fgColor indexed="52"/>
        <bgColor indexed="51"/>
      </patternFill>
    </fill>
    <fill>
      <patternFill patternType="solid">
        <fgColor indexed="10"/>
        <bgColor indexed="16"/>
      </patternFill>
    </fill>
    <fill>
      <patternFill patternType="solid">
        <fgColor indexed="53"/>
        <bgColor indexed="52"/>
      </patternFill>
    </fill>
    <fill>
      <patternFill patternType="solid">
        <fgColor theme="0"/>
        <bgColor theme="0"/>
      </patternFill>
    </fill>
    <fill>
      <patternFill patternType="solid">
        <fgColor theme="0"/>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0"/>
        <bgColor indexed="31"/>
      </patternFill>
    </fill>
    <fill>
      <patternFill patternType="solid">
        <fgColor rgb="FF3366CC"/>
        <bgColor indexed="64"/>
      </patternFill>
    </fill>
    <fill>
      <patternFill patternType="solid">
        <fgColor rgb="FFE2ECFD"/>
        <bgColor indexed="64"/>
      </patternFill>
    </fill>
    <fill>
      <patternFill patternType="solid">
        <fgColor theme="0"/>
        <bgColor rgb="FFC2D69B"/>
      </patternFill>
    </fill>
    <fill>
      <patternFill patternType="solid">
        <fgColor rgb="FFD7EBF7"/>
        <bgColor indexed="64"/>
      </patternFill>
    </fill>
    <fill>
      <patternFill patternType="solid">
        <fgColor rgb="FFFFFF00"/>
        <bgColor indexed="64"/>
      </patternFill>
    </fill>
    <fill>
      <patternFill patternType="solid">
        <fgColor rgb="FFFF0000"/>
        <bgColor indexed="64"/>
      </patternFill>
    </fill>
    <fill>
      <patternFill patternType="solid">
        <fgColor rgb="FF66FF33"/>
        <bgColor indexed="64"/>
      </patternFill>
    </fill>
    <fill>
      <patternFill patternType="solid">
        <fgColor theme="9" tint="0.39997558519241921"/>
        <bgColor indexed="64"/>
      </patternFill>
    </fill>
    <fill>
      <patternFill patternType="solid">
        <fgColor rgb="FF3366CC"/>
        <bgColor rgb="FFC2D69B"/>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s>
  <cellStyleXfs count="6">
    <xf numFmtId="0" fontId="0" fillId="0" borderId="0"/>
    <xf numFmtId="0" fontId="1" fillId="0" borderId="0"/>
    <xf numFmtId="0" fontId="1" fillId="0" borderId="0"/>
    <xf numFmtId="0" fontId="3" fillId="0" borderId="0"/>
    <xf numFmtId="0" fontId="7" fillId="0" borderId="0"/>
    <xf numFmtId="9" fontId="22" fillId="0" borderId="0" applyFont="0" applyFill="0" applyBorder="0" applyAlignment="0" applyProtection="0"/>
  </cellStyleXfs>
  <cellXfs count="215">
    <xf numFmtId="0" fontId="0" fillId="0" borderId="0" xfId="0"/>
    <xf numFmtId="0" fontId="0" fillId="0" borderId="0" xfId="0" applyAlignment="1"/>
    <xf numFmtId="0" fontId="2" fillId="0" borderId="0" xfId="0" applyFont="1" applyAlignment="1"/>
    <xf numFmtId="0" fontId="3" fillId="0" borderId="0" xfId="3" applyFont="1" applyFill="1" applyBorder="1" applyAlignment="1">
      <alignment vertical="center"/>
    </xf>
    <xf numFmtId="0" fontId="8" fillId="0" borderId="0" xfId="0" applyFont="1"/>
    <xf numFmtId="0" fontId="9" fillId="0" borderId="0" xfId="0" applyFont="1"/>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wrapText="1"/>
    </xf>
    <xf numFmtId="0" fontId="8" fillId="0" borderId="0" xfId="0" applyFont="1" applyAlignment="1">
      <alignment vertical="center"/>
    </xf>
    <xf numFmtId="0" fontId="11" fillId="0" borderId="0" xfId="0" applyFont="1"/>
    <xf numFmtId="0" fontId="12" fillId="0" borderId="0" xfId="3" applyFont="1"/>
    <xf numFmtId="0" fontId="8" fillId="0" borderId="0" xfId="3" applyFont="1"/>
    <xf numFmtId="0" fontId="15" fillId="0" borderId="0" xfId="3" applyFont="1" applyFill="1"/>
    <xf numFmtId="0" fontId="13" fillId="13" borderId="0" xfId="3" applyFont="1" applyFill="1" applyBorder="1" applyAlignment="1">
      <alignment horizontal="center" vertical="center"/>
    </xf>
    <xf numFmtId="0" fontId="14" fillId="0" borderId="0" xfId="3" applyFont="1" applyFill="1" applyBorder="1" applyAlignment="1">
      <alignment horizontal="center" vertical="center" wrapText="1"/>
    </xf>
    <xf numFmtId="0" fontId="12" fillId="0" borderId="0" xfId="3" applyFont="1" applyBorder="1"/>
    <xf numFmtId="0" fontId="8" fillId="0" borderId="0" xfId="3" applyFont="1" applyBorder="1"/>
    <xf numFmtId="0" fontId="11" fillId="0" borderId="0" xfId="0" applyFont="1" applyBorder="1"/>
    <xf numFmtId="0" fontId="12" fillId="0" borderId="3" xfId="3" applyFont="1" applyBorder="1" applyAlignment="1">
      <alignment horizontal="center" vertical="center"/>
    </xf>
    <xf numFmtId="0" fontId="12" fillId="0" borderId="4" xfId="3" applyFont="1" applyBorder="1" applyAlignment="1">
      <alignment horizontal="center" vertical="center"/>
    </xf>
    <xf numFmtId="0" fontId="12" fillId="0" borderId="4" xfId="3" applyFont="1" applyBorder="1"/>
    <xf numFmtId="0" fontId="12" fillId="0" borderId="3" xfId="3" applyFont="1" applyBorder="1"/>
    <xf numFmtId="0" fontId="12" fillId="0" borderId="5" xfId="3" applyFont="1" applyBorder="1"/>
    <xf numFmtId="0" fontId="16" fillId="7" borderId="2" xfId="3" applyFont="1" applyFill="1" applyBorder="1" applyAlignment="1">
      <alignment horizontal="center" vertical="center"/>
    </xf>
    <xf numFmtId="0" fontId="14" fillId="0" borderId="6" xfId="3" applyFont="1" applyBorder="1"/>
    <xf numFmtId="0" fontId="14" fillId="0" borderId="5" xfId="3" applyFont="1" applyBorder="1"/>
    <xf numFmtId="0" fontId="16" fillId="0" borderId="0" xfId="3" applyFont="1"/>
    <xf numFmtId="0" fontId="16" fillId="8" borderId="2" xfId="3" applyFont="1" applyFill="1" applyBorder="1" applyAlignment="1">
      <alignment horizontal="center" vertical="center"/>
    </xf>
    <xf numFmtId="0" fontId="16" fillId="5" borderId="2" xfId="3" applyFont="1" applyFill="1" applyBorder="1" applyAlignment="1">
      <alignment horizontal="center" vertical="center"/>
    </xf>
    <xf numFmtId="0" fontId="16" fillId="0" borderId="7" xfId="3" applyFont="1" applyBorder="1"/>
    <xf numFmtId="0" fontId="16" fillId="4" borderId="2" xfId="3" applyFont="1" applyFill="1" applyBorder="1" applyAlignment="1">
      <alignment horizontal="center" vertical="center"/>
    </xf>
    <xf numFmtId="0" fontId="12" fillId="0" borderId="8" xfId="3" applyFont="1" applyBorder="1"/>
    <xf numFmtId="0" fontId="12" fillId="0" borderId="8" xfId="3" applyFont="1" applyBorder="1" applyAlignment="1">
      <alignment horizontal="center" vertical="center"/>
    </xf>
    <xf numFmtId="0" fontId="12" fillId="0" borderId="0" xfId="3" applyFont="1" applyBorder="1" applyAlignment="1">
      <alignment horizontal="center" vertical="center"/>
    </xf>
    <xf numFmtId="0" fontId="18" fillId="0" borderId="0" xfId="0" applyFont="1"/>
    <xf numFmtId="0" fontId="10" fillId="14" borderId="9" xfId="0" applyFont="1" applyFill="1" applyBorder="1" applyAlignment="1">
      <alignment horizontal="center" vertical="center"/>
    </xf>
    <xf numFmtId="0" fontId="10" fillId="14" borderId="9" xfId="0" applyFont="1" applyFill="1" applyBorder="1" applyAlignment="1">
      <alignment horizontal="center" vertical="center" wrapText="1"/>
    </xf>
    <xf numFmtId="164" fontId="8" fillId="0" borderId="1" xfId="0" applyNumberFormat="1" applyFont="1" applyBorder="1" applyAlignment="1">
      <alignment horizontal="center" vertical="center"/>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20" fillId="0" borderId="1" xfId="0" applyFont="1" applyBorder="1" applyAlignment="1">
      <alignment horizontal="center" vertical="center"/>
    </xf>
    <xf numFmtId="0" fontId="21" fillId="0" borderId="0" xfId="0" applyFont="1"/>
    <xf numFmtId="164" fontId="8" fillId="0" borderId="1" xfId="0" applyNumberFormat="1" applyFont="1" applyFill="1" applyBorder="1" applyAlignment="1">
      <alignment horizontal="center" vertical="center"/>
    </xf>
    <xf numFmtId="0" fontId="8" fillId="0" borderId="1" xfId="0" applyFont="1" applyBorder="1" applyAlignment="1">
      <alignment horizontal="center" vertical="center"/>
    </xf>
    <xf numFmtId="9" fontId="3" fillId="0" borderId="0" xfId="3" applyNumberFormat="1" applyFont="1" applyFill="1" applyBorder="1" applyAlignment="1">
      <alignment vertical="center"/>
    </xf>
    <xf numFmtId="0" fontId="18" fillId="0" borderId="0" xfId="0" applyFont="1" applyAlignment="1">
      <alignment vertical="center"/>
    </xf>
    <xf numFmtId="0" fontId="0" fillId="18" borderId="0" xfId="0" applyFill="1"/>
    <xf numFmtId="0" fontId="0" fillId="19" borderId="0" xfId="0" applyFill="1"/>
    <xf numFmtId="0" fontId="0" fillId="20" borderId="0" xfId="0" applyFill="1"/>
    <xf numFmtId="0" fontId="0" fillId="21" borderId="0" xfId="0" applyFill="1"/>
    <xf numFmtId="0" fontId="3" fillId="10" borderId="0" xfId="3" applyFont="1" applyFill="1" applyBorder="1" applyAlignment="1">
      <alignment vertical="center"/>
    </xf>
    <xf numFmtId="0" fontId="0" fillId="10" borderId="0" xfId="0" applyFill="1" applyAlignment="1"/>
    <xf numFmtId="0" fontId="0" fillId="0" borderId="0" xfId="0" applyAlignment="1">
      <alignment vertical="center"/>
    </xf>
    <xf numFmtId="0" fontId="8" fillId="0" borderId="0" xfId="0" applyFont="1" applyAlignment="1"/>
    <xf numFmtId="0" fontId="6" fillId="11" borderId="1" xfId="0" applyFont="1" applyFill="1" applyBorder="1" applyAlignment="1">
      <alignment horizontal="center" vertical="center" wrapText="1"/>
    </xf>
    <xf numFmtId="0" fontId="23" fillId="22" borderId="1" xfId="4" applyFont="1" applyFill="1" applyBorder="1" applyAlignment="1">
      <alignment horizontal="center" vertical="center" wrapText="1"/>
    </xf>
    <xf numFmtId="0" fontId="20" fillId="0" borderId="1" xfId="0" applyFont="1" applyBorder="1" applyAlignment="1" applyProtection="1">
      <alignment horizontal="center" vertical="center" wrapText="1"/>
    </xf>
    <xf numFmtId="0" fontId="8" fillId="0" borderId="1" xfId="0" applyFont="1" applyBorder="1" applyAlignment="1">
      <alignment horizontal="center" vertical="center" wrapText="1"/>
    </xf>
    <xf numFmtId="0" fontId="8" fillId="15" borderId="1" xfId="0" applyFont="1" applyFill="1" applyBorder="1" applyAlignment="1">
      <alignment horizontal="center" vertical="center" wrapText="1"/>
    </xf>
    <xf numFmtId="0" fontId="8" fillId="0" borderId="1" xfId="0" applyFont="1" applyBorder="1" applyAlignment="1">
      <alignment horizontal="center" vertical="center" textRotation="90" wrapText="1"/>
    </xf>
    <xf numFmtId="9" fontId="8" fillId="17" borderId="1" xfId="0" applyNumberFormat="1" applyFont="1" applyFill="1" applyBorder="1" applyAlignment="1">
      <alignment horizontal="center" vertical="center" wrapText="1"/>
    </xf>
    <xf numFmtId="0" fontId="20" fillId="17" borderId="1" xfId="0" applyFont="1" applyFill="1" applyBorder="1" applyAlignment="1">
      <alignment horizontal="center" vertical="center" textRotation="90" wrapText="1"/>
    </xf>
    <xf numFmtId="9" fontId="8" fillId="17" borderId="1" xfId="5" applyFont="1" applyFill="1" applyBorder="1" applyAlignment="1">
      <alignment horizontal="center" vertical="center" wrapText="1"/>
    </xf>
    <xf numFmtId="9" fontId="8" fillId="15" borderId="1" xfId="0" applyNumberFormat="1" applyFont="1" applyFill="1" applyBorder="1" applyAlignment="1">
      <alignment horizontal="center" vertical="center" wrapText="1"/>
    </xf>
    <xf numFmtId="0" fontId="20" fillId="15" borderId="1" xfId="0" applyFont="1" applyFill="1" applyBorder="1" applyAlignment="1">
      <alignment horizontal="center" vertical="center" textRotation="90" wrapText="1"/>
    </xf>
    <xf numFmtId="9" fontId="8" fillId="15" borderId="1" xfId="5" applyFont="1" applyFill="1" applyBorder="1" applyAlignment="1">
      <alignment horizontal="center" vertical="center" wrapText="1"/>
    </xf>
    <xf numFmtId="0" fontId="24" fillId="0" borderId="0" xfId="0" applyFont="1" applyAlignment="1"/>
    <xf numFmtId="0" fontId="25" fillId="0" borderId="0" xfId="0" applyFont="1" applyAlignment="1"/>
    <xf numFmtId="0" fontId="26" fillId="0" borderId="0" xfId="3" applyFont="1" applyFill="1" applyBorder="1" applyAlignment="1">
      <alignment vertical="center"/>
    </xf>
    <xf numFmtId="0" fontId="25" fillId="0" borderId="0" xfId="0" applyFont="1"/>
    <xf numFmtId="0" fontId="27" fillId="0" borderId="22" xfId="0" applyFont="1" applyBorder="1" applyAlignment="1">
      <alignment horizontal="justify" vertical="center" wrapText="1" readingOrder="1"/>
    </xf>
    <xf numFmtId="0" fontId="27" fillId="0" borderId="23" xfId="0" applyFont="1" applyBorder="1" applyAlignment="1">
      <alignment horizontal="justify" vertical="center" wrapText="1" readingOrder="1"/>
    </xf>
    <xf numFmtId="0" fontId="9" fillId="0" borderId="0" xfId="4" applyFont="1" applyBorder="1" applyAlignment="1">
      <alignment horizontal="center" vertical="center" wrapText="1"/>
    </xf>
    <xf numFmtId="0" fontId="8" fillId="9" borderId="9" xfId="0" applyFont="1" applyFill="1" applyBorder="1" applyAlignment="1" applyProtection="1">
      <alignment horizontal="center" vertical="center" wrapText="1"/>
      <protection locked="0"/>
    </xf>
    <xf numFmtId="9" fontId="8" fillId="17" borderId="9" xfId="0" applyNumberFormat="1" applyFont="1" applyFill="1" applyBorder="1" applyAlignment="1">
      <alignment horizontal="center" vertical="center" wrapText="1"/>
    </xf>
    <xf numFmtId="0" fontId="8" fillId="0" borderId="9" xfId="0" applyFont="1" applyBorder="1" applyAlignment="1">
      <alignment horizontal="center" vertical="center" textRotation="90" wrapText="1"/>
    </xf>
    <xf numFmtId="0" fontId="8" fillId="0" borderId="9" xfId="0" applyFont="1" applyBorder="1" applyAlignment="1">
      <alignment horizontal="center" vertical="center" wrapText="1"/>
    </xf>
    <xf numFmtId="0" fontId="8" fillId="10" borderId="9" xfId="0" applyFont="1" applyFill="1" applyBorder="1" applyAlignment="1">
      <alignment horizontal="center" vertical="center" wrapText="1"/>
    </xf>
    <xf numFmtId="9" fontId="8" fillId="15" borderId="9" xfId="5" applyFont="1" applyFill="1" applyBorder="1" applyAlignment="1">
      <alignment horizontal="center" vertical="center"/>
    </xf>
    <xf numFmtId="0" fontId="8" fillId="16" borderId="1" xfId="4" applyFont="1" applyFill="1" applyBorder="1" applyAlignment="1">
      <alignment horizontal="center" vertical="center" wrapText="1"/>
    </xf>
    <xf numFmtId="0" fontId="8" fillId="10" borderId="1" xfId="4" applyFont="1" applyFill="1" applyBorder="1" applyAlignment="1">
      <alignment horizontal="center" vertical="center" wrapText="1"/>
    </xf>
    <xf numFmtId="0" fontId="8" fillId="10" borderId="9" xfId="4" applyFont="1" applyFill="1" applyBorder="1" applyAlignment="1">
      <alignment horizontal="center" vertical="center" wrapText="1"/>
    </xf>
    <xf numFmtId="0" fontId="8" fillId="9" borderId="9" xfId="4" applyFont="1" applyFill="1" applyBorder="1" applyAlignment="1" applyProtection="1">
      <alignment horizontal="center" vertical="top" wrapText="1"/>
      <protection locked="0"/>
    </xf>
    <xf numFmtId="0" fontId="8" fillId="9" borderId="9" xfId="4" applyFont="1" applyFill="1" applyBorder="1" applyAlignment="1" applyProtection="1">
      <alignment horizontal="center" vertical="center" wrapText="1"/>
      <protection locked="0"/>
    </xf>
    <xf numFmtId="0" fontId="23" fillId="14" borderId="1" xfId="0" applyFont="1" applyFill="1" applyBorder="1" applyAlignment="1">
      <alignment horizontal="center" vertical="center" wrapText="1"/>
    </xf>
    <xf numFmtId="0" fontId="23" fillId="14" borderId="1" xfId="0" applyFont="1" applyFill="1" applyBorder="1" applyAlignment="1">
      <alignment horizontal="center" vertical="center" textRotation="90" wrapText="1"/>
    </xf>
    <xf numFmtId="9" fontId="8" fillId="17" borderId="9" xfId="5" applyFont="1" applyFill="1" applyBorder="1" applyAlignment="1" applyProtection="1">
      <alignment horizontal="center" vertical="center" wrapText="1"/>
    </xf>
    <xf numFmtId="9" fontId="8" fillId="0" borderId="9" xfId="5" applyFont="1" applyBorder="1" applyAlignment="1" applyProtection="1">
      <alignment horizontal="center" vertical="center" wrapText="1"/>
    </xf>
    <xf numFmtId="0" fontId="8" fillId="0" borderId="1" xfId="0" applyFont="1" applyBorder="1" applyAlignment="1">
      <alignment horizontal="center" vertical="center"/>
    </xf>
    <xf numFmtId="14" fontId="8" fillId="9" borderId="9" xfId="0" applyNumberFormat="1" applyFont="1" applyFill="1" applyBorder="1" applyAlignment="1" applyProtection="1">
      <alignment horizontal="center" vertical="center" wrapText="1"/>
      <protection locked="0"/>
    </xf>
    <xf numFmtId="0" fontId="8" fillId="9" borderId="1" xfId="4" applyFont="1" applyFill="1" applyBorder="1" applyAlignment="1" applyProtection="1">
      <alignment horizontal="center" vertical="top" wrapText="1"/>
      <protection locked="0"/>
    </xf>
    <xf numFmtId="0" fontId="8" fillId="9" borderId="1" xfId="4" applyFont="1" applyFill="1" applyBorder="1" applyAlignment="1" applyProtection="1">
      <alignment horizontal="center" vertical="center" wrapText="1"/>
      <protection locked="0"/>
    </xf>
    <xf numFmtId="0" fontId="8" fillId="10" borderId="1" xfId="0" applyFont="1" applyFill="1" applyBorder="1" applyAlignment="1">
      <alignment horizontal="center" vertical="center" wrapText="1"/>
    </xf>
    <xf numFmtId="9" fontId="8" fillId="15" borderId="1" xfId="5" applyFont="1" applyFill="1" applyBorder="1" applyAlignment="1">
      <alignment horizontal="center" vertical="center"/>
    </xf>
    <xf numFmtId="9" fontId="8" fillId="17" borderId="1" xfId="5" applyFont="1" applyFill="1" applyBorder="1" applyAlignment="1" applyProtection="1">
      <alignment horizontal="center" vertical="center" wrapText="1"/>
    </xf>
    <xf numFmtId="9" fontId="8" fillId="0" borderId="1" xfId="5" applyFont="1" applyBorder="1" applyAlignment="1" applyProtection="1">
      <alignment horizontal="center" vertical="center" wrapText="1"/>
    </xf>
    <xf numFmtId="0" fontId="8" fillId="9" borderId="1" xfId="0" applyFont="1" applyFill="1" applyBorder="1" applyAlignment="1" applyProtection="1">
      <alignment horizontal="center" vertical="center" wrapText="1"/>
      <protection locked="0"/>
    </xf>
    <xf numFmtId="14" fontId="8" fillId="9" borderId="1" xfId="0" applyNumberFormat="1" applyFont="1" applyFill="1" applyBorder="1" applyAlignment="1" applyProtection="1">
      <alignment horizontal="center" vertical="center" wrapText="1"/>
      <protection locked="0"/>
    </xf>
    <xf numFmtId="0" fontId="23" fillId="14" borderId="16" xfId="0" applyFont="1" applyFill="1" applyBorder="1" applyAlignment="1">
      <alignment horizontal="center" vertical="center" wrapText="1"/>
    </xf>
    <xf numFmtId="0" fontId="23" fillId="14" borderId="20" xfId="0" applyFont="1" applyFill="1" applyBorder="1" applyAlignment="1">
      <alignment horizontal="center" vertical="center" wrapText="1"/>
    </xf>
    <xf numFmtId="0" fontId="8" fillId="9" borderId="1" xfId="0" applyFont="1" applyFill="1" applyBorder="1" applyAlignment="1" applyProtection="1">
      <alignment vertical="center" wrapText="1"/>
      <protection locked="0"/>
    </xf>
    <xf numFmtId="0" fontId="8" fillId="9" borderId="1" xfId="0" applyFont="1" applyFill="1" applyBorder="1" applyAlignment="1" applyProtection="1">
      <alignment horizontal="left" vertical="center" wrapText="1"/>
      <protection locked="0"/>
    </xf>
    <xf numFmtId="0" fontId="11" fillId="9" borderId="1" xfId="0" applyFont="1" applyFill="1" applyBorder="1" applyAlignment="1" applyProtection="1">
      <alignment horizontal="center" vertical="center" wrapText="1"/>
      <protection locked="0"/>
    </xf>
    <xf numFmtId="0" fontId="8" fillId="11" borderId="1" xfId="0" applyFont="1" applyFill="1" applyBorder="1" applyAlignment="1">
      <alignment horizontal="justify" vertical="center" wrapText="1"/>
    </xf>
    <xf numFmtId="0" fontId="11" fillId="9" borderId="1" xfId="0" applyFont="1" applyFill="1" applyBorder="1" applyAlignment="1" applyProtection="1">
      <alignment horizontal="justify" vertical="center" wrapText="1"/>
      <protection locked="0"/>
    </xf>
    <xf numFmtId="0" fontId="8" fillId="11" borderId="1" xfId="0" applyFont="1" applyFill="1" applyBorder="1" applyAlignment="1">
      <alignment horizontal="center" vertical="center" wrapText="1"/>
    </xf>
    <xf numFmtId="0" fontId="8" fillId="9" borderId="9" xfId="0" applyFont="1" applyFill="1" applyBorder="1" applyAlignment="1" applyProtection="1">
      <alignment horizontal="center" vertical="center" wrapText="1"/>
      <protection locked="0"/>
    </xf>
    <xf numFmtId="9" fontId="8" fillId="17" borderId="9" xfId="0" applyNumberFormat="1" applyFont="1" applyFill="1" applyBorder="1" applyAlignment="1">
      <alignment horizontal="center" vertical="center" wrapText="1"/>
    </xf>
    <xf numFmtId="0" fontId="8" fillId="0" borderId="9" xfId="0" applyFont="1" applyBorder="1" applyAlignment="1">
      <alignment horizontal="center" vertical="center" textRotation="90" wrapText="1"/>
    </xf>
    <xf numFmtId="0" fontId="8" fillId="0" borderId="9" xfId="0" applyFont="1" applyBorder="1" applyAlignment="1">
      <alignment horizontal="center" vertical="center" wrapText="1"/>
    </xf>
    <xf numFmtId="0" fontId="8" fillId="17" borderId="9" xfId="0" applyFont="1" applyFill="1" applyBorder="1" applyAlignment="1">
      <alignment horizontal="center" vertical="center" wrapText="1"/>
    </xf>
    <xf numFmtId="0" fontId="8" fillId="10" borderId="9" xfId="0" applyFont="1" applyFill="1" applyBorder="1" applyAlignment="1">
      <alignment horizontal="center" vertical="center" wrapText="1"/>
    </xf>
    <xf numFmtId="9" fontId="8" fillId="15" borderId="9" xfId="5" applyFont="1" applyFill="1" applyBorder="1" applyAlignment="1">
      <alignment horizontal="center" vertical="center"/>
    </xf>
    <xf numFmtId="0" fontId="8" fillId="16" borderId="1" xfId="4" applyFont="1" applyFill="1" applyBorder="1" applyAlignment="1">
      <alignment horizontal="center" vertical="center" wrapText="1"/>
    </xf>
    <xf numFmtId="0" fontId="8" fillId="10" borderId="1" xfId="4" applyFont="1" applyFill="1" applyBorder="1" applyAlignment="1">
      <alignment horizontal="center" vertical="center" wrapText="1"/>
    </xf>
    <xf numFmtId="0" fontId="8" fillId="10" borderId="9" xfId="4" applyFont="1" applyFill="1" applyBorder="1" applyAlignment="1">
      <alignment horizontal="center" vertical="center" wrapText="1"/>
    </xf>
    <xf numFmtId="0" fontId="8" fillId="9" borderId="9" xfId="4" applyFont="1" applyFill="1" applyBorder="1" applyAlignment="1" applyProtection="1">
      <alignment horizontal="center" vertical="top" wrapText="1"/>
      <protection locked="0"/>
    </xf>
    <xf numFmtId="0" fontId="8" fillId="9" borderId="9" xfId="4" applyFont="1" applyFill="1" applyBorder="1" applyAlignment="1" applyProtection="1">
      <alignment horizontal="center" vertical="center" wrapText="1"/>
      <protection locked="0"/>
    </xf>
    <xf numFmtId="0" fontId="23" fillId="14" borderId="1" xfId="0" applyFont="1" applyFill="1" applyBorder="1" applyAlignment="1">
      <alignment horizontal="center" vertical="center" wrapText="1"/>
    </xf>
    <xf numFmtId="0" fontId="23" fillId="14" borderId="1" xfId="0" applyFont="1" applyFill="1" applyBorder="1" applyAlignment="1">
      <alignment horizontal="center" vertical="center" textRotation="90" wrapText="1"/>
    </xf>
    <xf numFmtId="9" fontId="8" fillId="0" borderId="9" xfId="5" applyFont="1" applyBorder="1" applyAlignment="1">
      <alignment horizontal="center" vertical="center" wrapText="1"/>
    </xf>
    <xf numFmtId="9" fontId="8" fillId="17" borderId="9" xfId="5" applyFont="1" applyFill="1" applyBorder="1" applyAlignment="1" applyProtection="1">
      <alignment horizontal="center" vertical="center" wrapText="1"/>
    </xf>
    <xf numFmtId="9" fontId="8" fillId="0" borderId="9" xfId="5" applyFont="1" applyBorder="1" applyAlignment="1" applyProtection="1">
      <alignment horizontal="center" vertical="center" wrapText="1"/>
    </xf>
    <xf numFmtId="0" fontId="11" fillId="9" borderId="1" xfId="0" applyFont="1" applyFill="1" applyBorder="1" applyAlignment="1" applyProtection="1">
      <alignment horizontal="center" vertical="center" wrapText="1"/>
      <protection locked="0"/>
    </xf>
    <xf numFmtId="14" fontId="8" fillId="9" borderId="9" xfId="0" applyNumberFormat="1" applyFont="1" applyFill="1" applyBorder="1" applyAlignment="1" applyProtection="1">
      <alignment horizontal="center" vertical="center" wrapText="1"/>
      <protection locked="0"/>
    </xf>
    <xf numFmtId="0" fontId="8" fillId="9" borderId="1" xfId="0" applyFont="1" applyFill="1" applyBorder="1" applyAlignment="1" applyProtection="1">
      <alignment horizontal="justify" vertical="center" wrapText="1"/>
      <protection locked="0"/>
    </xf>
    <xf numFmtId="0" fontId="8" fillId="9" borderId="9" xfId="0" applyFont="1" applyFill="1" applyBorder="1" applyAlignment="1" applyProtection="1">
      <alignment horizontal="justify" vertical="center" wrapText="1"/>
      <protection locked="0"/>
    </xf>
    <xf numFmtId="0" fontId="8" fillId="0" borderId="1" xfId="0" applyFont="1" applyBorder="1" applyAlignment="1">
      <alignment horizontal="center" vertical="center"/>
    </xf>
    <xf numFmtId="0" fontId="23" fillId="14" borderId="16" xfId="0" applyFont="1" applyFill="1" applyBorder="1" applyAlignment="1">
      <alignment horizontal="center" vertical="center" wrapText="1"/>
    </xf>
    <xf numFmtId="0" fontId="23" fillId="14" borderId="20" xfId="0" applyFont="1" applyFill="1" applyBorder="1" applyAlignment="1">
      <alignment horizontal="center" vertical="center" wrapText="1"/>
    </xf>
    <xf numFmtId="0" fontId="20" fillId="9" borderId="9" xfId="0" applyFont="1" applyFill="1" applyBorder="1" applyAlignment="1" applyProtection="1">
      <alignment horizontal="center" vertical="center" wrapText="1"/>
      <protection locked="0"/>
    </xf>
    <xf numFmtId="0" fontId="8" fillId="0" borderId="9" xfId="4" applyFont="1" applyBorder="1" applyAlignment="1">
      <alignment horizontal="center" vertical="center" wrapText="1"/>
    </xf>
    <xf numFmtId="0" fontId="29" fillId="0" borderId="1" xfId="0" applyFont="1" applyBorder="1" applyAlignment="1">
      <alignment wrapText="1"/>
    </xf>
    <xf numFmtId="0" fontId="29" fillId="0" borderId="1" xfId="0" applyFont="1" applyBorder="1" applyAlignment="1">
      <alignment vertical="top" wrapText="1"/>
    </xf>
    <xf numFmtId="0" fontId="8" fillId="9" borderId="9" xfId="0" applyFont="1" applyFill="1" applyBorder="1" applyAlignment="1" applyProtection="1">
      <alignment horizontal="center" vertical="center" wrapText="1"/>
      <protection locked="0"/>
    </xf>
    <xf numFmtId="0" fontId="8" fillId="9" borderId="10" xfId="0" applyFont="1" applyFill="1" applyBorder="1" applyAlignment="1" applyProtection="1">
      <alignment horizontal="center" vertical="center" wrapText="1"/>
      <protection locked="0"/>
    </xf>
    <xf numFmtId="0" fontId="8" fillId="16" borderId="1" xfId="4" applyFont="1" applyFill="1" applyBorder="1" applyAlignment="1">
      <alignment horizontal="center" vertical="center" wrapText="1"/>
    </xf>
    <xf numFmtId="0" fontId="8" fillId="10" borderId="1" xfId="4" applyFont="1" applyFill="1" applyBorder="1" applyAlignment="1">
      <alignment horizontal="center" vertical="center" wrapText="1"/>
    </xf>
    <xf numFmtId="0" fontId="8" fillId="10" borderId="9" xfId="4" applyFont="1" applyFill="1" applyBorder="1" applyAlignment="1">
      <alignment horizontal="center" vertical="center" wrapText="1"/>
    </xf>
    <xf numFmtId="0" fontId="8" fillId="10" borderId="10" xfId="4" applyFont="1" applyFill="1" applyBorder="1" applyAlignment="1">
      <alignment horizontal="center" vertical="center" wrapText="1"/>
    </xf>
    <xf numFmtId="0" fontId="8" fillId="9" borderId="9" xfId="4" applyFont="1" applyFill="1" applyBorder="1" applyAlignment="1" applyProtection="1">
      <alignment horizontal="center" vertical="top" wrapText="1"/>
      <protection locked="0"/>
    </xf>
    <xf numFmtId="0" fontId="8" fillId="9" borderId="10" xfId="4" applyFont="1" applyFill="1" applyBorder="1" applyAlignment="1" applyProtection="1">
      <alignment horizontal="center" vertical="top" wrapText="1"/>
      <protection locked="0"/>
    </xf>
    <xf numFmtId="0" fontId="8" fillId="9" borderId="9" xfId="4" applyFont="1" applyFill="1" applyBorder="1" applyAlignment="1" applyProtection="1">
      <alignment horizontal="center" vertical="center" wrapText="1"/>
      <protection locked="0"/>
    </xf>
    <xf numFmtId="0" fontId="8" fillId="9" borderId="10" xfId="4" applyFont="1" applyFill="1" applyBorder="1" applyAlignment="1" applyProtection="1">
      <alignment horizontal="center" vertical="center" wrapText="1"/>
      <protection locked="0"/>
    </xf>
    <xf numFmtId="0" fontId="23" fillId="14" borderId="10" xfId="0" applyFont="1" applyFill="1" applyBorder="1" applyAlignment="1">
      <alignment horizontal="center" vertical="center" textRotation="90" wrapText="1"/>
    </xf>
    <xf numFmtId="0" fontId="23" fillId="14" borderId="11" xfId="0" applyFont="1" applyFill="1" applyBorder="1" applyAlignment="1">
      <alignment horizontal="center" vertical="center" textRotation="90" wrapText="1"/>
    </xf>
    <xf numFmtId="9" fontId="8" fillId="17" borderId="9" xfId="0" applyNumberFormat="1" applyFont="1" applyFill="1" applyBorder="1" applyAlignment="1">
      <alignment horizontal="center" vertical="center" wrapText="1"/>
    </xf>
    <xf numFmtId="9" fontId="8" fillId="17" borderId="10" xfId="0" applyNumberFormat="1" applyFont="1" applyFill="1" applyBorder="1" applyAlignment="1">
      <alignment horizontal="center" vertical="center" wrapText="1"/>
    </xf>
    <xf numFmtId="9" fontId="8" fillId="17" borderId="9" xfId="5" applyFont="1" applyFill="1" applyBorder="1" applyAlignment="1" applyProtection="1">
      <alignment horizontal="center" vertical="center" wrapText="1"/>
    </xf>
    <xf numFmtId="9" fontId="8" fillId="17" borderId="10" xfId="5" applyFont="1" applyFill="1" applyBorder="1" applyAlignment="1" applyProtection="1">
      <alignment horizontal="center" vertical="center" wrapText="1"/>
    </xf>
    <xf numFmtId="9" fontId="8" fillId="0" borderId="9" xfId="5" applyFont="1" applyBorder="1" applyAlignment="1" applyProtection="1">
      <alignment horizontal="center" vertical="center" wrapText="1"/>
    </xf>
    <xf numFmtId="9" fontId="8" fillId="0" borderId="10" xfId="5" applyFont="1" applyBorder="1" applyAlignment="1" applyProtection="1">
      <alignment horizontal="center" vertical="center" wrapText="1"/>
    </xf>
    <xf numFmtId="0" fontId="8" fillId="10" borderId="11" xfId="4" applyFont="1" applyFill="1" applyBorder="1" applyAlignment="1">
      <alignment horizontal="center" vertical="center" wrapText="1"/>
    </xf>
    <xf numFmtId="9" fontId="8" fillId="0" borderId="10" xfId="5"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10" borderId="9"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17" borderId="9" xfId="0" applyFont="1" applyFill="1" applyBorder="1" applyAlignment="1">
      <alignment horizontal="center" vertical="center" wrapText="1"/>
    </xf>
    <xf numFmtId="0" fontId="8" fillId="17" borderId="10" xfId="0" applyFont="1" applyFill="1" applyBorder="1" applyAlignment="1">
      <alignment horizontal="center" vertical="center" wrapText="1"/>
    </xf>
    <xf numFmtId="0" fontId="23" fillId="14" borderId="9" xfId="0" applyFont="1" applyFill="1" applyBorder="1" applyAlignment="1">
      <alignment horizontal="center" vertical="center" wrapText="1"/>
    </xf>
    <xf numFmtId="0" fontId="23" fillId="14" borderId="11" xfId="0" applyFont="1" applyFill="1" applyBorder="1" applyAlignment="1">
      <alignment horizontal="center" vertical="center" wrapText="1"/>
    </xf>
    <xf numFmtId="0" fontId="23" fillId="14" borderId="21" xfId="0" applyFont="1" applyFill="1" applyBorder="1" applyAlignment="1">
      <alignment horizontal="center" vertical="center" textRotation="90" wrapText="1"/>
    </xf>
    <xf numFmtId="0" fontId="23" fillId="14" borderId="18" xfId="0" applyFont="1" applyFill="1" applyBorder="1" applyAlignment="1">
      <alignment horizontal="center" vertical="center" textRotation="90"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4" fillId="2" borderId="1" xfId="0" applyFont="1" applyFill="1" applyBorder="1" applyAlignment="1">
      <alignment horizontal="center" vertical="center" wrapText="1"/>
    </xf>
    <xf numFmtId="0" fontId="23" fillId="14" borderId="15" xfId="0" applyFont="1" applyFill="1" applyBorder="1" applyAlignment="1">
      <alignment horizontal="center" vertical="center"/>
    </xf>
    <xf numFmtId="0" fontId="23" fillId="14" borderId="16" xfId="0" applyFont="1" applyFill="1" applyBorder="1" applyAlignment="1">
      <alignment horizontal="center" vertical="center"/>
    </xf>
    <xf numFmtId="0" fontId="23" fillId="14" borderId="17" xfId="0" applyFont="1" applyFill="1" applyBorder="1" applyAlignment="1">
      <alignment horizontal="center" vertical="center"/>
    </xf>
    <xf numFmtId="0" fontId="23" fillId="14" borderId="18" xfId="0" applyFont="1" applyFill="1" applyBorder="1" applyAlignment="1">
      <alignment horizontal="center" vertical="center"/>
    </xf>
    <xf numFmtId="0" fontId="23" fillId="14" borderId="19" xfId="0" applyFont="1" applyFill="1" applyBorder="1" applyAlignment="1">
      <alignment horizontal="center" vertical="center"/>
    </xf>
    <xf numFmtId="0" fontId="23" fillId="14" borderId="20" xfId="0" applyFont="1" applyFill="1" applyBorder="1" applyAlignment="1">
      <alignment horizontal="center" vertical="center"/>
    </xf>
    <xf numFmtId="0" fontId="23" fillId="14" borderId="15" xfId="0" applyFont="1" applyFill="1" applyBorder="1" applyAlignment="1">
      <alignment horizontal="center" vertical="center" wrapText="1"/>
    </xf>
    <xf numFmtId="0" fontId="23" fillId="14" borderId="16" xfId="0" applyFont="1" applyFill="1" applyBorder="1" applyAlignment="1">
      <alignment horizontal="center" vertical="center" wrapText="1"/>
    </xf>
    <xf numFmtId="0" fontId="23" fillId="14" borderId="17" xfId="0" applyFont="1" applyFill="1" applyBorder="1" applyAlignment="1">
      <alignment horizontal="center" vertical="center" wrapText="1"/>
    </xf>
    <xf numFmtId="0" fontId="23" fillId="14" borderId="18" xfId="0" applyFont="1" applyFill="1" applyBorder="1" applyAlignment="1">
      <alignment horizontal="center" vertical="center" wrapText="1"/>
    </xf>
    <xf numFmtId="0" fontId="23" fillId="14" borderId="19" xfId="0" applyFont="1" applyFill="1" applyBorder="1" applyAlignment="1">
      <alignment horizontal="center" vertical="center" wrapText="1"/>
    </xf>
    <xf numFmtId="0" fontId="23" fillId="14" borderId="20"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horizontal="center" vertical="center"/>
    </xf>
    <xf numFmtId="0" fontId="23" fillId="14" borderId="1" xfId="0" applyFont="1" applyFill="1" applyBorder="1" applyAlignment="1">
      <alignment horizontal="center" vertical="center" textRotation="90" wrapText="1"/>
    </xf>
    <xf numFmtId="0" fontId="23" fillId="14" borderId="12" xfId="0" applyFont="1" applyFill="1" applyBorder="1" applyAlignment="1">
      <alignment horizontal="center" vertical="center" wrapText="1"/>
    </xf>
    <xf numFmtId="0" fontId="23" fillId="14" borderId="13" xfId="0" applyFont="1" applyFill="1" applyBorder="1" applyAlignment="1">
      <alignment horizontal="center" vertical="center" wrapText="1"/>
    </xf>
    <xf numFmtId="0" fontId="23" fillId="14" borderId="14" xfId="0" applyFont="1" applyFill="1" applyBorder="1" applyAlignment="1">
      <alignment horizontal="center" vertical="center" wrapText="1"/>
    </xf>
    <xf numFmtId="0" fontId="8" fillId="9" borderId="9" xfId="0" applyFont="1" applyFill="1" applyBorder="1" applyAlignment="1" applyProtection="1">
      <alignment horizontal="justify" vertical="center" wrapText="1"/>
      <protection locked="0"/>
    </xf>
    <xf numFmtId="0" fontId="8" fillId="9" borderId="10" xfId="0" applyFont="1" applyFill="1" applyBorder="1" applyAlignment="1" applyProtection="1">
      <alignment horizontal="justify" vertical="center" wrapText="1"/>
      <protection locked="0"/>
    </xf>
    <xf numFmtId="0" fontId="8" fillId="9" borderId="11" xfId="0" applyFont="1" applyFill="1" applyBorder="1" applyAlignment="1" applyProtection="1">
      <alignment horizontal="justify" vertical="center" wrapText="1"/>
      <protection locked="0"/>
    </xf>
    <xf numFmtId="0" fontId="8" fillId="0" borderId="11" xfId="0" applyFont="1" applyBorder="1" applyAlignment="1">
      <alignment horizontal="center" vertical="center" wrapText="1"/>
    </xf>
    <xf numFmtId="0" fontId="29" fillId="9" borderId="1" xfId="0" applyFont="1" applyFill="1" applyBorder="1" applyAlignment="1" applyProtection="1">
      <alignment horizontal="justify" vertical="center" wrapText="1"/>
      <protection locked="0"/>
    </xf>
    <xf numFmtId="0" fontId="8" fillId="9" borderId="1" xfId="0" applyFont="1" applyFill="1" applyBorder="1" applyAlignment="1" applyProtection="1">
      <alignment horizontal="justify" vertical="center" wrapText="1"/>
      <protection locked="0"/>
    </xf>
    <xf numFmtId="14" fontId="8" fillId="0" borderId="9" xfId="0" applyNumberFormat="1" applyFont="1" applyBorder="1" applyAlignment="1">
      <alignment horizontal="center" vertical="center" wrapText="1"/>
    </xf>
    <xf numFmtId="14" fontId="8" fillId="0" borderId="10"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xf numFmtId="0" fontId="8" fillId="0" borderId="1" xfId="0" applyFont="1" applyBorder="1" applyAlignment="1">
      <alignment horizontal="center" vertical="center"/>
    </xf>
    <xf numFmtId="9" fontId="8" fillId="15" borderId="9" xfId="5" applyFont="1" applyFill="1" applyBorder="1" applyAlignment="1">
      <alignment horizontal="center" vertical="center"/>
    </xf>
    <xf numFmtId="9" fontId="8" fillId="15" borderId="10" xfId="5" applyFont="1" applyFill="1" applyBorder="1" applyAlignment="1">
      <alignment horizontal="center" vertical="center"/>
    </xf>
    <xf numFmtId="0" fontId="8" fillId="9" borderId="1" xfId="0" applyFont="1" applyFill="1" applyBorder="1" applyAlignment="1" applyProtection="1">
      <alignment horizontal="center" vertical="center" wrapText="1"/>
      <protection locked="0"/>
    </xf>
    <xf numFmtId="0" fontId="8" fillId="9" borderId="1" xfId="4" applyFont="1" applyFill="1" applyBorder="1" applyAlignment="1" applyProtection="1">
      <alignment horizontal="justify" vertical="center" wrapText="1"/>
      <protection locked="0"/>
    </xf>
    <xf numFmtId="0" fontId="13" fillId="7" borderId="1" xfId="3" applyFont="1" applyFill="1" applyBorder="1" applyAlignment="1">
      <alignment horizontal="center" vertical="center"/>
    </xf>
    <xf numFmtId="0" fontId="14" fillId="0" borderId="1" xfId="3" applyFont="1" applyFill="1" applyBorder="1" applyAlignment="1">
      <alignment horizontal="center" vertical="center" wrapText="1"/>
    </xf>
    <xf numFmtId="0" fontId="13" fillId="6" borderId="1" xfId="3" applyFont="1" applyFill="1" applyBorder="1" applyAlignment="1">
      <alignment horizontal="center" vertical="center"/>
    </xf>
    <xf numFmtId="0" fontId="13" fillId="5" borderId="1" xfId="3" applyFont="1" applyFill="1" applyBorder="1" applyAlignment="1">
      <alignment horizontal="center" vertical="center"/>
    </xf>
    <xf numFmtId="0" fontId="17" fillId="0" borderId="0" xfId="3" applyFont="1" applyBorder="1" applyAlignment="1">
      <alignment horizontal="center" vertical="center" wrapText="1"/>
    </xf>
    <xf numFmtId="0" fontId="17" fillId="0" borderId="0" xfId="3" applyFont="1" applyBorder="1" applyAlignment="1">
      <alignment horizontal="center" wrapText="1"/>
    </xf>
    <xf numFmtId="0" fontId="13" fillId="3" borderId="0" xfId="3" applyFont="1" applyFill="1" applyBorder="1" applyAlignment="1">
      <alignment horizontal="center" vertical="center"/>
    </xf>
    <xf numFmtId="0" fontId="13" fillId="13" borderId="1" xfId="3" applyFont="1" applyFill="1" applyBorder="1" applyAlignment="1">
      <alignment horizontal="center" vertical="center"/>
    </xf>
    <xf numFmtId="0" fontId="13" fillId="4" borderId="1" xfId="3" applyFont="1" applyFill="1" applyBorder="1" applyAlignment="1">
      <alignment horizontal="center" vertical="center"/>
    </xf>
    <xf numFmtId="0" fontId="13" fillId="12" borderId="0" xfId="3" applyFont="1" applyFill="1" applyBorder="1" applyAlignment="1">
      <alignment horizontal="center" vertical="center" textRotation="90"/>
    </xf>
    <xf numFmtId="0" fontId="19" fillId="14" borderId="1" xfId="0" applyFont="1" applyFill="1" applyBorder="1" applyAlignment="1">
      <alignment horizontal="center" vertical="center" wrapText="1"/>
    </xf>
  </cellXfs>
  <cellStyles count="6">
    <cellStyle name="Excel Built-in Normal" xfId="3" xr:uid="{00000000-0005-0000-0000-000000000000}"/>
    <cellStyle name="Normal" xfId="0" builtinId="0"/>
    <cellStyle name="Normal 2" xfId="2" xr:uid="{00000000-0005-0000-0000-000002000000}"/>
    <cellStyle name="Normal 3" xfId="1" xr:uid="{00000000-0005-0000-0000-000003000000}"/>
    <cellStyle name="Normal 4" xfId="4" xr:uid="{00000000-0005-0000-0000-000004000000}"/>
    <cellStyle name="Porcentaje" xfId="5" builtinId="5"/>
  </cellStyles>
  <dxfs count="134">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D7EBF7"/>
      <color rgb="FF3366CC"/>
      <color rgb="FF0000FF"/>
      <color rgb="FFE2ECFD"/>
      <color rgb="FFD4F8FA"/>
      <color rgb="FF66FF33"/>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34</xdr:col>
      <xdr:colOff>179614</xdr:colOff>
      <xdr:row>62</xdr:row>
      <xdr:rowOff>146956</xdr:rowOff>
    </xdr:from>
    <xdr:to>
      <xdr:col>38</xdr:col>
      <xdr:colOff>0</xdr:colOff>
      <xdr:row>74</xdr:row>
      <xdr:rowOff>43542</xdr:rowOff>
    </xdr:to>
    <xdr:sp macro="" textlink="">
      <xdr:nvSpPr>
        <xdr:cNvPr id="2" name="Flecha: a la derecha 1">
          <a:extLst>
            <a:ext uri="{FF2B5EF4-FFF2-40B4-BE49-F238E27FC236}">
              <a16:creationId xmlns:a16="http://schemas.microsoft.com/office/drawing/2014/main" id="{C89CEB4B-68F8-4C37-8983-DB479CA33ADA}"/>
            </a:ext>
          </a:extLst>
        </xdr:cNvPr>
        <xdr:cNvSpPr/>
      </xdr:nvSpPr>
      <xdr:spPr>
        <a:xfrm>
          <a:off x="33078964" y="23159356"/>
          <a:ext cx="4230461" cy="2411186"/>
        </a:xfrm>
        <a:prstGeom prst="rightArrow">
          <a:avLst>
            <a:gd name="adj1" fmla="val 79080"/>
            <a:gd name="adj2" fmla="val 2690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600" b="1"/>
            <a:t>NOTA: </a:t>
          </a:r>
          <a:r>
            <a:rPr lang="es-CO" sz="1600"/>
            <a:t>En</a:t>
          </a:r>
          <a:r>
            <a:rPr lang="es-CO" sz="1600" baseline="0"/>
            <a:t> las tablas de Excel cuando se utilizan formulas o listas desplegables en celdas combinadas, es muy probable que al copiar y pegar celdas, las formulas se desajusten, por lo cual se recomienda revisar celda por celda la correspondencia de la formula con la necesidad del usuario.</a:t>
          </a:r>
          <a:endParaRPr lang="es-CO" sz="1600"/>
        </a:p>
      </xdr:txBody>
    </xdr:sp>
    <xdr:clientData/>
  </xdr:twoCellAnchor>
  <xdr:twoCellAnchor editAs="oneCell">
    <xdr:from>
      <xdr:col>0</xdr:col>
      <xdr:colOff>103909</xdr:colOff>
      <xdr:row>0</xdr:row>
      <xdr:rowOff>121227</xdr:rowOff>
    </xdr:from>
    <xdr:to>
      <xdr:col>6</xdr:col>
      <xdr:colOff>1506681</xdr:colOff>
      <xdr:row>2</xdr:row>
      <xdr:rowOff>450272</xdr:rowOff>
    </xdr:to>
    <xdr:pic>
      <xdr:nvPicPr>
        <xdr:cNvPr id="3" name="Imagen 2">
          <a:extLst>
            <a:ext uri="{FF2B5EF4-FFF2-40B4-BE49-F238E27FC236}">
              <a16:creationId xmlns:a16="http://schemas.microsoft.com/office/drawing/2014/main" id="{BCDC95A6-933E-48B6-AF62-B02B0D945B9F}"/>
            </a:ext>
          </a:extLst>
        </xdr:cNvPr>
        <xdr:cNvPicPr/>
      </xdr:nvPicPr>
      <xdr:blipFill>
        <a:blip xmlns:r="http://schemas.openxmlformats.org/officeDocument/2006/relationships" r:embed="rId1"/>
        <a:stretch>
          <a:fillRect/>
        </a:stretch>
      </xdr:blipFill>
      <xdr:spPr>
        <a:xfrm>
          <a:off x="103909" y="121227"/>
          <a:ext cx="9836727" cy="13681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166687</xdr:colOff>
      <xdr:row>0</xdr:row>
      <xdr:rowOff>142875</xdr:rowOff>
    </xdr:from>
    <xdr:to>
      <xdr:col>6</xdr:col>
      <xdr:colOff>295274</xdr:colOff>
      <xdr:row>2</xdr:row>
      <xdr:rowOff>428625</xdr:rowOff>
    </xdr:to>
    <xdr:pic>
      <xdr:nvPicPr>
        <xdr:cNvPr id="2" name="Imagen 1">
          <a:extLst>
            <a:ext uri="{FF2B5EF4-FFF2-40B4-BE49-F238E27FC236}">
              <a16:creationId xmlns:a16="http://schemas.microsoft.com/office/drawing/2014/main" id="{BDCE4F73-9189-4628-972C-B1A6A1C6D7AB}"/>
            </a:ext>
          </a:extLst>
        </xdr:cNvPr>
        <xdr:cNvPicPr/>
      </xdr:nvPicPr>
      <xdr:blipFill>
        <a:blip xmlns:r="http://schemas.openxmlformats.org/officeDocument/2006/relationships" r:embed="rId1"/>
        <a:stretch>
          <a:fillRect/>
        </a:stretch>
      </xdr:blipFill>
      <xdr:spPr>
        <a:xfrm>
          <a:off x="166687" y="142875"/>
          <a:ext cx="9791170" cy="1333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33</xdr:col>
      <xdr:colOff>19050</xdr:colOff>
      <xdr:row>1</xdr:row>
      <xdr:rowOff>190500</xdr:rowOff>
    </xdr:from>
    <xdr:to>
      <xdr:col>47</xdr:col>
      <xdr:colOff>608582</xdr:colOff>
      <xdr:row>11</xdr:row>
      <xdr:rowOff>199445</xdr:rowOff>
    </xdr:to>
    <xdr:pic>
      <xdr:nvPicPr>
        <xdr:cNvPr id="2" name="Imagen 1">
          <a:extLst>
            <a:ext uri="{FF2B5EF4-FFF2-40B4-BE49-F238E27FC236}">
              <a16:creationId xmlns:a16="http://schemas.microsoft.com/office/drawing/2014/main" id="{0F3AE5CC-2C87-4922-9767-F9D2D1FAB8CC}"/>
            </a:ext>
          </a:extLst>
        </xdr:cNvPr>
        <xdr:cNvPicPr>
          <a:picLocks noChangeAspect="1"/>
        </xdr:cNvPicPr>
      </xdr:nvPicPr>
      <xdr:blipFill>
        <a:blip xmlns:r="http://schemas.openxmlformats.org/officeDocument/2006/relationships" r:embed="rId1"/>
        <a:stretch>
          <a:fillRect/>
        </a:stretch>
      </xdr:blipFill>
      <xdr:spPr>
        <a:xfrm>
          <a:off x="8029575" y="419100"/>
          <a:ext cx="8142857" cy="46380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34636</xdr:rowOff>
    </xdr:from>
    <xdr:to>
      <xdr:col>1</xdr:col>
      <xdr:colOff>1089718</xdr:colOff>
      <xdr:row>0</xdr:row>
      <xdr:rowOff>625186</xdr:rowOff>
    </xdr:to>
    <xdr:pic>
      <xdr:nvPicPr>
        <xdr:cNvPr id="3" name="Imagen 2">
          <a:extLst>
            <a:ext uri="{FF2B5EF4-FFF2-40B4-BE49-F238E27FC236}">
              <a16:creationId xmlns:a16="http://schemas.microsoft.com/office/drawing/2014/main" id="{C8F833EF-16CE-44C3-9391-D599716056CC}"/>
            </a:ext>
          </a:extLst>
        </xdr:cNvPr>
        <xdr:cNvPicPr/>
      </xdr:nvPicPr>
      <xdr:blipFill>
        <a:blip xmlns:r="http://schemas.openxmlformats.org/officeDocument/2006/relationships" r:embed="rId1"/>
        <a:stretch>
          <a:fillRect/>
        </a:stretch>
      </xdr:blipFill>
      <xdr:spPr>
        <a:xfrm>
          <a:off x="0" y="34636"/>
          <a:ext cx="3211195"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8C251-F075-45DB-8E2C-4F9D5C9054AB}">
  <dimension ref="A1:AN11"/>
  <sheetViews>
    <sheetView showGridLines="0" topLeftCell="C7" zoomScale="110" zoomScaleNormal="110" zoomScaleSheetLayoutView="40" workbookViewId="0">
      <pane xSplit="11625" ySplit="3480" topLeftCell="P8" activePane="bottomLeft"/>
      <selection activeCell="A7" sqref="A7:XFD7"/>
      <selection pane="topRight" activeCell="AI6" sqref="AI6:AI7"/>
      <selection pane="bottomLeft" activeCell="F8" sqref="F8"/>
      <selection pane="bottomRight" activeCell="Q8" sqref="Q8"/>
    </sheetView>
  </sheetViews>
  <sheetFormatPr baseColWidth="10" defaultColWidth="11.42578125" defaultRowHeight="16.5" x14ac:dyDescent="0.3"/>
  <cols>
    <col min="1" max="1" width="8" style="6" customWidth="1"/>
    <col min="2" max="2" width="13" style="4" customWidth="1"/>
    <col min="3" max="5" width="25.28515625" style="4" customWidth="1"/>
    <col min="6" max="6" width="29.85546875" style="7" customWidth="1"/>
    <col min="7" max="7" width="25.42578125" style="7" customWidth="1"/>
    <col min="8" max="8" width="29.42578125" style="7" customWidth="1"/>
    <col min="9" max="9" width="20.140625" style="7" bestFit="1" customWidth="1"/>
    <col min="10" max="10" width="14.85546875" style="7" bestFit="1" customWidth="1"/>
    <col min="11" max="11" width="9.7109375" style="7" customWidth="1"/>
    <col min="12" max="12" width="17.42578125" style="8" customWidth="1"/>
    <col min="13" max="13" width="20" style="8" customWidth="1"/>
    <col min="14" max="14" width="9.5703125" style="8" customWidth="1"/>
    <col min="15" max="15" width="18.42578125" style="8" customWidth="1"/>
    <col min="16" max="16" width="7.42578125" style="8" bestFit="1" customWidth="1"/>
    <col min="17" max="17" width="36.7109375" style="4" customWidth="1"/>
    <col min="18" max="18" width="29.7109375" style="4" customWidth="1"/>
    <col min="19" max="19" width="7" style="6" customWidth="1"/>
    <col min="20" max="20" width="5.85546875" style="54" customWidth="1"/>
    <col min="21" max="21" width="8.28515625" style="4" customWidth="1"/>
    <col min="22" max="22" width="6.28515625" style="54" customWidth="1"/>
    <col min="23" max="23" width="6.7109375" style="54" customWidth="1"/>
    <col min="24" max="26" width="3.5703125" style="4" bestFit="1" customWidth="1"/>
    <col min="27" max="27" width="7.140625" style="54" customWidth="1"/>
    <col min="28" max="32" width="7.140625" style="4" customWidth="1"/>
    <col min="33" max="33" width="35.85546875" style="4" customWidth="1"/>
    <col min="34" max="34" width="44.85546875" style="4" customWidth="1"/>
    <col min="35" max="36" width="20.42578125" style="4" customWidth="1"/>
    <col min="37" max="37" width="12.28515625" style="4" customWidth="1"/>
    <col min="38" max="38" width="13" style="4" customWidth="1"/>
    <col min="39" max="39" width="27.140625" style="9" customWidth="1"/>
    <col min="40" max="40" width="56.7109375" style="4" customWidth="1"/>
    <col min="41" max="16384" width="11.42578125" style="4"/>
  </cols>
  <sheetData>
    <row r="1" spans="1:40" ht="46.5" customHeight="1" x14ac:dyDescent="0.3">
      <c r="A1" s="165"/>
      <c r="B1" s="166"/>
      <c r="C1" s="166"/>
      <c r="D1" s="166"/>
      <c r="E1" s="166"/>
      <c r="F1" s="166"/>
      <c r="G1" s="166"/>
      <c r="H1" s="171" t="s">
        <v>211</v>
      </c>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55" t="s">
        <v>208</v>
      </c>
    </row>
    <row r="2" spans="1:40" ht="36" customHeight="1" x14ac:dyDescent="0.3">
      <c r="A2" s="167"/>
      <c r="B2" s="168"/>
      <c r="C2" s="168"/>
      <c r="D2" s="168"/>
      <c r="E2" s="168"/>
      <c r="F2" s="168"/>
      <c r="G2" s="168"/>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55" t="s">
        <v>209</v>
      </c>
    </row>
    <row r="3" spans="1:40" ht="41.25" customHeight="1" x14ac:dyDescent="0.3">
      <c r="A3" s="169"/>
      <c r="B3" s="170"/>
      <c r="C3" s="170"/>
      <c r="D3" s="170"/>
      <c r="E3" s="170"/>
      <c r="F3" s="170"/>
      <c r="G3" s="170"/>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55" t="s">
        <v>210</v>
      </c>
    </row>
    <row r="4" spans="1:40" ht="36.75" customHeight="1" x14ac:dyDescent="0.3">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row>
    <row r="5" spans="1:40" ht="55.5" customHeight="1" x14ac:dyDescent="0.3">
      <c r="A5" s="172" t="s">
        <v>68</v>
      </c>
      <c r="B5" s="173"/>
      <c r="C5" s="173"/>
      <c r="D5" s="173"/>
      <c r="E5" s="173"/>
      <c r="F5" s="173"/>
      <c r="G5" s="173"/>
      <c r="H5" s="173"/>
      <c r="I5" s="174"/>
      <c r="J5" s="178" t="s">
        <v>178</v>
      </c>
      <c r="K5" s="179"/>
      <c r="L5" s="179"/>
      <c r="M5" s="179"/>
      <c r="N5" s="180"/>
      <c r="O5" s="129"/>
      <c r="P5" s="178" t="s">
        <v>184</v>
      </c>
      <c r="Q5" s="179"/>
      <c r="R5" s="179"/>
      <c r="S5" s="179"/>
      <c r="T5" s="179"/>
      <c r="U5" s="179"/>
      <c r="V5" s="179"/>
      <c r="W5" s="179"/>
      <c r="X5" s="179"/>
      <c r="Y5" s="179"/>
      <c r="Z5" s="180"/>
      <c r="AA5" s="184" t="s">
        <v>192</v>
      </c>
      <c r="AB5" s="184"/>
      <c r="AC5" s="184"/>
      <c r="AD5" s="184"/>
      <c r="AE5" s="184"/>
      <c r="AF5" s="184"/>
      <c r="AG5" s="185" t="s">
        <v>190</v>
      </c>
      <c r="AH5" s="185"/>
      <c r="AI5" s="185"/>
      <c r="AJ5" s="185"/>
      <c r="AK5" s="185"/>
      <c r="AL5" s="185"/>
      <c r="AM5" s="185"/>
    </row>
    <row r="6" spans="1:40" ht="30.75" customHeight="1" x14ac:dyDescent="0.3">
      <c r="A6" s="175"/>
      <c r="B6" s="176"/>
      <c r="C6" s="176"/>
      <c r="D6" s="176"/>
      <c r="E6" s="176"/>
      <c r="F6" s="176"/>
      <c r="G6" s="176"/>
      <c r="H6" s="176"/>
      <c r="I6" s="177"/>
      <c r="J6" s="181"/>
      <c r="K6" s="182"/>
      <c r="L6" s="182"/>
      <c r="M6" s="182"/>
      <c r="N6" s="183"/>
      <c r="O6" s="130"/>
      <c r="P6" s="186" t="s">
        <v>179</v>
      </c>
      <c r="Q6" s="184" t="s">
        <v>183</v>
      </c>
      <c r="R6" s="184" t="s">
        <v>180</v>
      </c>
      <c r="S6" s="187" t="s">
        <v>182</v>
      </c>
      <c r="T6" s="188"/>
      <c r="U6" s="188"/>
      <c r="V6" s="188"/>
      <c r="W6" s="188"/>
      <c r="X6" s="188"/>
      <c r="Y6" s="188"/>
      <c r="Z6" s="189"/>
      <c r="AA6" s="145" t="s">
        <v>185</v>
      </c>
      <c r="AB6" s="145" t="s">
        <v>165</v>
      </c>
      <c r="AC6" s="145" t="s">
        <v>207</v>
      </c>
      <c r="AD6" s="145" t="s">
        <v>166</v>
      </c>
      <c r="AE6" s="145" t="s">
        <v>186</v>
      </c>
      <c r="AF6" s="163" t="s">
        <v>168</v>
      </c>
      <c r="AG6" s="161" t="s">
        <v>85</v>
      </c>
      <c r="AH6" s="161" t="s">
        <v>190</v>
      </c>
      <c r="AI6" s="161" t="s">
        <v>191</v>
      </c>
      <c r="AJ6" s="161" t="s">
        <v>70</v>
      </c>
      <c r="AK6" s="161" t="s">
        <v>4</v>
      </c>
      <c r="AL6" s="161" t="s">
        <v>5</v>
      </c>
      <c r="AM6" s="161" t="s">
        <v>72</v>
      </c>
    </row>
    <row r="7" spans="1:40" s="5" customFormat="1" ht="144" customHeight="1" x14ac:dyDescent="0.25">
      <c r="A7" s="56" t="s">
        <v>71</v>
      </c>
      <c r="B7" s="56" t="s">
        <v>0</v>
      </c>
      <c r="C7" s="119" t="s">
        <v>3</v>
      </c>
      <c r="D7" s="119" t="s">
        <v>102</v>
      </c>
      <c r="E7" s="119" t="s">
        <v>103</v>
      </c>
      <c r="F7" s="56" t="s">
        <v>1</v>
      </c>
      <c r="G7" s="56" t="s">
        <v>93</v>
      </c>
      <c r="H7" s="119" t="s">
        <v>104</v>
      </c>
      <c r="I7" s="119" t="s">
        <v>172</v>
      </c>
      <c r="J7" s="119" t="s">
        <v>2</v>
      </c>
      <c r="K7" s="119" t="s">
        <v>106</v>
      </c>
      <c r="L7" s="120" t="s">
        <v>205</v>
      </c>
      <c r="M7" s="120" t="s">
        <v>206</v>
      </c>
      <c r="N7" s="120" t="s">
        <v>106</v>
      </c>
      <c r="O7" s="120" t="s">
        <v>107</v>
      </c>
      <c r="P7" s="186"/>
      <c r="Q7" s="184"/>
      <c r="R7" s="184"/>
      <c r="S7" s="120" t="s">
        <v>143</v>
      </c>
      <c r="T7" s="119" t="s">
        <v>181</v>
      </c>
      <c r="U7" s="120" t="s">
        <v>144</v>
      </c>
      <c r="V7" s="119" t="s">
        <v>181</v>
      </c>
      <c r="W7" s="120" t="s">
        <v>181</v>
      </c>
      <c r="X7" s="120" t="s">
        <v>148</v>
      </c>
      <c r="Y7" s="120" t="s">
        <v>105</v>
      </c>
      <c r="Z7" s="120" t="s">
        <v>152</v>
      </c>
      <c r="AA7" s="146"/>
      <c r="AB7" s="146"/>
      <c r="AC7" s="146"/>
      <c r="AD7" s="146"/>
      <c r="AE7" s="146"/>
      <c r="AF7" s="164"/>
      <c r="AG7" s="162"/>
      <c r="AH7" s="162"/>
      <c r="AI7" s="162"/>
      <c r="AJ7" s="162"/>
      <c r="AK7" s="162"/>
      <c r="AL7" s="162"/>
      <c r="AM7" s="162"/>
    </row>
    <row r="8" spans="1:40" ht="201.75" customHeight="1" x14ac:dyDescent="0.3">
      <c r="A8" s="114">
        <v>1</v>
      </c>
      <c r="B8" s="115" t="s">
        <v>212</v>
      </c>
      <c r="C8" s="116" t="s">
        <v>213</v>
      </c>
      <c r="D8" s="115" t="s">
        <v>272</v>
      </c>
      <c r="E8" s="115" t="s">
        <v>271</v>
      </c>
      <c r="F8" s="117" t="s">
        <v>262</v>
      </c>
      <c r="G8" s="118" t="s">
        <v>214</v>
      </c>
      <c r="H8" s="110" t="s">
        <v>159</v>
      </c>
      <c r="I8" s="112" t="s">
        <v>174</v>
      </c>
      <c r="J8" s="111" t="str">
        <f>IF(I8="Máximo 2 veces por año","Muy Baja", IF(I8="De 3 a 24 veces por año","Baja", IF(I8="De 24 a 500 veces por año","Media", IF(I8="De 500 veces al año y máximo 5000 veces por año","Alta",IF(I8="Más de 5000 veces por año","Muy Alta",";")))))</f>
        <v>Baja</v>
      </c>
      <c r="K8" s="121">
        <f>IF(J8="Muy Baja", 20%, IF(J8="Baja",40%, IF(J8="Media",60%, IF(J8="Alta",80%,IF(J8="Muy Alta",100%,"")))))</f>
        <v>0.4</v>
      </c>
      <c r="L8" s="112" t="s">
        <v>197</v>
      </c>
      <c r="M8" s="108" t="str">
        <f>IF(N8=20%,"Leve",IF(N8=40%,"Menor",IF(N8=60%,"Moderado",IF(N8=80%,"Mayor","Catastrófico"))))</f>
        <v>Moderado</v>
      </c>
      <c r="N8" s="122">
        <f>IF(L8="     Afectación menor a 10 SMLMV",20%,IF(L8="     El riesgo afecta la imagen de alguna área de la organización",20%,IF(L8="     Entre 10 y 50 SMLMV",40%,IF(L8="     El riesgo afecta la imagen de la entidad internamente, de conocimiento general, nivel interno, de junta dircetiva y accionistas y/o de provedores",40%,IF(L8="     Entre 50 y 100 SMLMV",60%,IF(L8="     El riesgo afecta la imagen de la entidad con algunos usuarios de relevancia frente al logro de los objetivos",60%,IF(L8="     Entre 100 y 500 SMLMV",80%,IF(L8="     El riesgo afecta la imagen de de la entidad con efecto publicitario sostenido a nivel de sector administrativo, nivel departamental o municipal",80%,IF(L8="     Mayor a 500 SMLMV",100%,IF(L8="     El riesgo afecta la imagen de la entidad a nivel nacional, con efecto publicitarios sostenible a nivel país",100%,""))))))))))</f>
        <v>0.6</v>
      </c>
      <c r="O8" s="123" t="str">
        <f>IF(AND(J8&lt;&gt;"",M8&lt;&gt;""),VLOOKUP(J8&amp;M8,'No Eliminar'!$N$3:$O$27,2,FALSE),"")</f>
        <v>Moderada</v>
      </c>
      <c r="P8" s="57">
        <v>1</v>
      </c>
      <c r="Q8" s="39" t="s">
        <v>278</v>
      </c>
      <c r="R8" s="59" t="str">
        <f>IF(S8="Preventivo","Probabilidad",IF(S8="Detectivo","Probabilidad","Impacto"))</f>
        <v>Probabilidad</v>
      </c>
      <c r="S8" s="60" t="s">
        <v>21</v>
      </c>
      <c r="T8" s="61">
        <f>IF(S8="Preventivo", 25%, IF(S8="Detectivo",15%, IF(S8="Correctivo",10%,IF(S8="No se tienen controles para aplicar al impacto","No Aplica",""))))</f>
        <v>0.25</v>
      </c>
      <c r="U8" s="60" t="s">
        <v>141</v>
      </c>
      <c r="V8" s="61">
        <f>IF(U8="Automático", 25%, IF(U8="Manual",15%,IF(U8="No Aplica", "No Aplica","")))</f>
        <v>0.15</v>
      </c>
      <c r="W8" s="64">
        <f>T8+V8</f>
        <v>0.4</v>
      </c>
      <c r="X8" s="60" t="s">
        <v>146</v>
      </c>
      <c r="Y8" s="60" t="s">
        <v>150</v>
      </c>
      <c r="Z8" s="60" t="s">
        <v>154</v>
      </c>
      <c r="AA8" s="64">
        <f>IFERROR(IF(R8="Probabilidad",(K8-(+K8*W8)),IF(R8="Impacto",K8,"")),"")</f>
        <v>0.24</v>
      </c>
      <c r="AB8" s="65" t="str">
        <f>IF(AA8&lt;=20%, "Muy Baja", IF(AA8&lt;=40%,"Baja", IF(AA8&lt;=60%,"Media",IF(AA8&lt;=80%,"Alta","Muy Alta"))))</f>
        <v>Baja</v>
      </c>
      <c r="AC8" s="66">
        <f>IF(R8="Impacto",(N8-(+N8*W8)),N8)</f>
        <v>0.6</v>
      </c>
      <c r="AD8" s="65" t="str">
        <f>IF(AC8&lt;=20%, "Leve", IF(AC8&lt;=40%,"Menor", IF(AC8&lt;=60%,"Moderado",IF(AC8&lt;=80%,"Mayor","Catastrófico"))))</f>
        <v>Moderado</v>
      </c>
      <c r="AE8" s="109" t="str">
        <f>IF(AND(AB8&lt;&gt;"",AD8&lt;&gt;""),VLOOKUP(AB8&amp;AD8,'No Eliminar'!$N$3:$O$27,2,FALSE),"")</f>
        <v>Moderada</v>
      </c>
      <c r="AF8" s="60" t="s">
        <v>84</v>
      </c>
      <c r="AG8" s="107" t="s">
        <v>215</v>
      </c>
      <c r="AH8" s="131" t="s">
        <v>245</v>
      </c>
      <c r="AI8" s="132" t="s">
        <v>216</v>
      </c>
      <c r="AJ8" s="132" t="s">
        <v>226</v>
      </c>
      <c r="AK8" s="132" t="s">
        <v>218</v>
      </c>
      <c r="AL8" s="132" t="s">
        <v>217</v>
      </c>
      <c r="AM8" s="132" t="s">
        <v>244</v>
      </c>
      <c r="AN8" s="73"/>
    </row>
    <row r="9" spans="1:40" ht="105.75" customHeight="1" x14ac:dyDescent="0.3">
      <c r="A9" s="137">
        <v>2</v>
      </c>
      <c r="B9" s="138" t="s">
        <v>212</v>
      </c>
      <c r="C9" s="139" t="s">
        <v>213</v>
      </c>
      <c r="D9" s="115" t="s">
        <v>237</v>
      </c>
      <c r="E9" s="139" t="s">
        <v>236</v>
      </c>
      <c r="F9" s="141" t="s">
        <v>247</v>
      </c>
      <c r="G9" s="143" t="s">
        <v>239</v>
      </c>
      <c r="H9" s="155" t="s">
        <v>156</v>
      </c>
      <c r="I9" s="157" t="s">
        <v>174</v>
      </c>
      <c r="J9" s="159" t="str">
        <f>IF(I9="Máximo 2 veces por año","Muy Baja", IF(I9="De 3 a 24 veces por año","Baja", IF(I9="De 24 a 500 veces por año","Media", IF(I9="De 500 veces al año y máximo 5000 veces por año","Alta",IF(I9="Más de 5000 veces por año","Muy Alta",";")))))</f>
        <v>Baja</v>
      </c>
      <c r="K9" s="154">
        <f>IF(J9="Muy Baja", 20%, IF(J9="Baja",40%, IF(J9="Media",60%, IF(J9="Alta",80%,IF(J9="Muy Alta",100%,"")))))</f>
        <v>0.4</v>
      </c>
      <c r="L9" s="157" t="s">
        <v>197</v>
      </c>
      <c r="M9" s="147" t="str">
        <f>IF(N9=20%,"Leve",IF(N9=40%,"Menor",IF(N9=60%,"Moderado",IF(N9=80%,"Mayor","Catastrófico"))))</f>
        <v>Moderado</v>
      </c>
      <c r="N9" s="149">
        <f>IF(L9="     Afectación menor a 10 SMLMV",20%,IF(L9="     El riesgo afecta la imagen de alguna área de la organización",20%,IF(L9="     Entre 10 y 50 SMLMV",40%,IF(L9="     El riesgo afecta la imagen de la entidad internamente, de conocimiento general, nivel interno, de junta dircetiva y accionistas y/o de provedores",40%,IF(L9="     Entre 50 y 100 SMLMV",60%,IF(L9="     El riesgo afecta la imagen de la entidad con algunos usuarios de relevancia frente al logro de los objetivos",60%,IF(L9="     Entre 100 y 500 SMLMV",80%,IF(L9="     El riesgo afecta la imagen de de la entidad con efecto publicitario sostenido a nivel de sector administrativo, nivel departamental o municipal",80%,IF(L9="     Mayor a 500 SMLMV",100%,IF(L9="     El riesgo afecta la imagen de la entidad a nivel nacional, con efecto publicitarios sostenible a nivel país",100%,""))))))))))</f>
        <v>0.6</v>
      </c>
      <c r="O9" s="151" t="str">
        <f>IF(AND(J9&lt;&gt;"",M9&lt;&gt;""),VLOOKUP(J9&amp;M9,'No Eliminar'!$N$3:$O$27,2,FALSE),"")</f>
        <v>Moderada</v>
      </c>
      <c r="P9" s="57">
        <v>1</v>
      </c>
      <c r="Q9" s="39" t="s">
        <v>275</v>
      </c>
      <c r="R9" s="59" t="str">
        <f>IF(S9="Preventivo","Probabilidad",IF(S9="Detectivo","Probabilidad","Impacto"))</f>
        <v>Probabilidad</v>
      </c>
      <c r="S9" s="60" t="s">
        <v>21</v>
      </c>
      <c r="T9" s="61">
        <f>IF(S9="Preventivo", 25%, IF(S9="Detectivo",15%, IF(S9="Correctivo",10%,IF(S9="No se tienen controles para aplicar al impacto","No Aplica",""))))</f>
        <v>0.25</v>
      </c>
      <c r="U9" s="60" t="s">
        <v>141</v>
      </c>
      <c r="V9" s="61">
        <f>IF(U9="Automático", 25%, IF(U9="Manual",15%,IF(U9="No Aplica", "No Aplica","")))</f>
        <v>0.15</v>
      </c>
      <c r="W9" s="64">
        <f>T9+V9</f>
        <v>0.4</v>
      </c>
      <c r="X9" s="60" t="s">
        <v>146</v>
      </c>
      <c r="Y9" s="60" t="s">
        <v>150</v>
      </c>
      <c r="Z9" s="60" t="s">
        <v>154</v>
      </c>
      <c r="AA9" s="64">
        <f>IFERROR(IF(R9="Probabilidad",(K9-(+K9*W9)),IF(R9="Impacto",K9,"")),"")</f>
        <v>0.24</v>
      </c>
      <c r="AB9" s="65" t="str">
        <f>IF(AA9&lt;=20%, "Muy Baja", IF(AA9&lt;=40%,"Baja", IF(AA9&lt;=60%,"Media",IF(AA9&lt;=80%,"Alta","Muy Alta"))))</f>
        <v>Baja</v>
      </c>
      <c r="AC9" s="66">
        <f>IF(R9="Impacto",(N9-(+N9*W9)),N9)</f>
        <v>0.6</v>
      </c>
      <c r="AD9" s="65" t="str">
        <f>IF(AC9&lt;=20%, "Leve", IF(AC9&lt;=40%,"Menor", IF(AC9&lt;=60%,"Moderado",IF(AC9&lt;=80%,"Mayor","Catastrófico"))))</f>
        <v>Moderado</v>
      </c>
      <c r="AE9" s="109" t="str">
        <f>IF(AND(AB9&lt;&gt;"",AD9&lt;&gt;""),VLOOKUP(AB9&amp;AD9,'No Eliminar'!$N$3:$O$27,2,FALSE),"")</f>
        <v>Moderada</v>
      </c>
      <c r="AF9" s="60" t="s">
        <v>84</v>
      </c>
      <c r="AG9" s="135" t="s">
        <v>260</v>
      </c>
      <c r="AH9" s="135" t="s">
        <v>267</v>
      </c>
      <c r="AI9" s="135" t="s">
        <v>216</v>
      </c>
      <c r="AJ9" s="135" t="s">
        <v>226</v>
      </c>
      <c r="AK9" s="135" t="s">
        <v>218</v>
      </c>
      <c r="AL9" s="135" t="s">
        <v>217</v>
      </c>
      <c r="AM9" s="135" t="s">
        <v>268</v>
      </c>
    </row>
    <row r="10" spans="1:40" ht="105.75" customHeight="1" x14ac:dyDescent="0.3">
      <c r="A10" s="137"/>
      <c r="B10" s="138"/>
      <c r="C10" s="140"/>
      <c r="D10" s="115" t="s">
        <v>238</v>
      </c>
      <c r="E10" s="153"/>
      <c r="F10" s="142"/>
      <c r="G10" s="144"/>
      <c r="H10" s="156"/>
      <c r="I10" s="158"/>
      <c r="J10" s="160"/>
      <c r="K10" s="154"/>
      <c r="L10" s="158"/>
      <c r="M10" s="148"/>
      <c r="N10" s="150"/>
      <c r="O10" s="152"/>
      <c r="P10" s="57">
        <v>2</v>
      </c>
      <c r="Q10" s="39" t="s">
        <v>277</v>
      </c>
      <c r="R10" s="59" t="str">
        <f>IF(S10="Preventivo","Probabilidad",IF(S10="Detectivo","Probabilidad","Impacto"))</f>
        <v>Probabilidad</v>
      </c>
      <c r="S10" s="60" t="s">
        <v>21</v>
      </c>
      <c r="T10" s="61">
        <f>IF(S10="Preventivo", 25%, IF(S10="Detectivo",15%, IF(S10="Correctivo",10%,IF(S10="No se tienen controles para aplicar al impacto","No Aplica",""))))</f>
        <v>0.25</v>
      </c>
      <c r="U10" s="60" t="s">
        <v>141</v>
      </c>
      <c r="V10" s="61">
        <f>IF(U10="Automático", 25%, IF(U10="Manual",15%,IF(U10="No Aplica", "No Aplica","")))</f>
        <v>0.15</v>
      </c>
      <c r="W10" s="64">
        <f>T10+V10</f>
        <v>0.4</v>
      </c>
      <c r="X10" s="60" t="s">
        <v>146</v>
      </c>
      <c r="Y10" s="60" t="s">
        <v>150</v>
      </c>
      <c r="Z10" s="60" t="s">
        <v>154</v>
      </c>
      <c r="AA10" s="64">
        <f>IFERROR(IF(AND(R9="Probabilidad",R10="Probabilidad"),(AA9-(+AA9*W10)),IF(R10="Probabilidad",(K9-(+K9*W10)),IF(R10="Impacto",AA9,""))),"")</f>
        <v>0.14399999999999999</v>
      </c>
      <c r="AB10" s="65" t="str">
        <f>IF(AA10&lt;=20%, "Muy Baja", IF(AA10&lt;=40%,"Baja", IF(AA10&lt;=60%,"Media",IF(AA10&lt;=80%,"Alta","Muy Alta"))))</f>
        <v>Muy Baja</v>
      </c>
      <c r="AC10" s="66">
        <f>IF(R10="Impacto",(AC9-(+AC9*W10)),AC9)</f>
        <v>0.6</v>
      </c>
      <c r="AD10" s="65" t="str">
        <f>IF(AC10&lt;=20%, "Leve", IF(AC10&lt;=40%,"Menor", IF(AC10&lt;=60%,"Moderado",IF(AC10&lt;=80%,"Mayor","Catastrófico"))))</f>
        <v>Moderado</v>
      </c>
      <c r="AE10" s="109" t="str">
        <f>IF(AND(AB10&lt;&gt;"",AD10&lt;&gt;""),VLOOKUP(AB10&amp;AD10,'No Eliminar'!$N$3:$O$27,2,FALSE),"")</f>
        <v>Moderada</v>
      </c>
      <c r="AF10" s="60" t="s">
        <v>84</v>
      </c>
      <c r="AG10" s="136"/>
      <c r="AH10" s="136"/>
      <c r="AI10" s="136"/>
      <c r="AJ10" s="136"/>
      <c r="AK10" s="136"/>
      <c r="AL10" s="136"/>
      <c r="AM10" s="136"/>
    </row>
    <row r="11" spans="1:40" ht="141" customHeight="1" x14ac:dyDescent="0.3">
      <c r="A11" s="114">
        <v>3</v>
      </c>
      <c r="B11" s="115" t="s">
        <v>212</v>
      </c>
      <c r="C11" s="115" t="s">
        <v>213</v>
      </c>
      <c r="D11" s="115" t="s">
        <v>240</v>
      </c>
      <c r="E11" s="115" t="s">
        <v>269</v>
      </c>
      <c r="F11" s="117" t="s">
        <v>248</v>
      </c>
      <c r="G11" s="118" t="s">
        <v>241</v>
      </c>
      <c r="H11" s="110" t="s">
        <v>156</v>
      </c>
      <c r="I11" s="112" t="s">
        <v>175</v>
      </c>
      <c r="J11" s="111" t="str">
        <f>IF(I11="Máximo 2 veces por año","Muy Baja", IF(I11="De 3 a 24 veces por año","Baja", IF(I11="De 24 a 500 veces por año","Media", IF(I11="De 500 veces al año y máximo 5000 veces por año","Alta",IF(I11="Más de 5000 veces por año","Muy Alta",";")))))</f>
        <v>Media</v>
      </c>
      <c r="K11" s="109">
        <f>IF(J11="Muy Baja", 20%, IF(J11="Baja",40%, IF(J11="Media",60%, IF(J11="Alta",80%,IF(J11="Muy Alta",100%,"")))))</f>
        <v>0.6</v>
      </c>
      <c r="L11" s="112" t="s">
        <v>199</v>
      </c>
      <c r="M11" s="108" t="str">
        <f>IF(N11=20%,"Leve",IF(N11=40%,"Menor",IF(N11=60%,"Moderado",IF(N11=80%,"Mayor","Catastrófico"))))</f>
        <v>Catastrófico</v>
      </c>
      <c r="N11" s="122">
        <f>IF(L11="     Afectación menor a 10 SMLMV",20%,IF(L11="     El riesgo afecta la imagen de alguna área de la organización",20%,IF(L11="     Entre 10 y 50 SMLMV",40%,IF(L11="     El riesgo afecta la imagen de la entidad internamente, de conocimiento general, nivel interno, de junta dircetiva y accionistas y/o de provedores",40%,IF(L11="     Entre 50 y 100 SMLMV",60%,IF(L11="     El riesgo afecta la imagen de la entidad con algunos usuarios de relevancia frente al logro de los objetivos",60%,IF(L11="     Entre 100 y 500 SMLMV",80%,IF(L11="     El riesgo afecta la imagen de de la entidad con efecto publicitario sostenido a nivel de sector administrativo, nivel departamental o municipal",80%,IF(L11="     Mayor a 500 SMLMV",100%,IF(L11="     El riesgo afecta la imagen de la entidad a nivel nacional, con efecto publicitarios sostenible a nivel país",100%,""))))))))))</f>
        <v>1</v>
      </c>
      <c r="O11" s="123" t="str">
        <f>IF(AND(J11&lt;&gt;"",M11&lt;&gt;""),VLOOKUP(J11&amp;M11,'No Eliminar'!$N$3:$O$27,2,FALSE),"")</f>
        <v>Extrema</v>
      </c>
      <c r="P11" s="57">
        <v>1</v>
      </c>
      <c r="Q11" s="39" t="s">
        <v>276</v>
      </c>
      <c r="R11" s="59" t="str">
        <f>IF(S11="Preventivo","Probabilidad",IF(S11="Detectivo","Probabilidad","Impacto"))</f>
        <v>Probabilidad</v>
      </c>
      <c r="S11" s="60" t="s">
        <v>21</v>
      </c>
      <c r="T11" s="61">
        <f>IF(S11="Preventivo", 25%, IF(S11="Detectivo",15%, IF(S11="Correctivo",10%,IF(S11="No se tienen controles para aplicar al impacto","No Aplica",""))))</f>
        <v>0.25</v>
      </c>
      <c r="U11" s="60" t="s">
        <v>141</v>
      </c>
      <c r="V11" s="61">
        <f>IF(U11="Automático", 25%, IF(U11="Manual",15%,IF(U11="No Aplica", "No Aplica","")))</f>
        <v>0.15</v>
      </c>
      <c r="W11" s="64">
        <f>T11+V11</f>
        <v>0.4</v>
      </c>
      <c r="X11" s="60" t="s">
        <v>146</v>
      </c>
      <c r="Y11" s="60" t="s">
        <v>150</v>
      </c>
      <c r="Z11" s="60" t="s">
        <v>154</v>
      </c>
      <c r="AA11" s="64">
        <f>IFERROR(IF(R11="Probabilidad",(K11-(+K11*W11)),IF(R11="Impacto",K11,"")),"")</f>
        <v>0.36</v>
      </c>
      <c r="AB11" s="65" t="str">
        <f>IF(AA11&lt;=20%, "Muy Baja", IF(AA11&lt;=40%,"Baja", IF(AA11&lt;=60%,"Media",IF(AA11&lt;=80%,"Alta","Muy Alta"))))</f>
        <v>Baja</v>
      </c>
      <c r="AC11" s="66">
        <f>IF(R11="Impacto",(N11-(+N11*W11)),N11)</f>
        <v>1</v>
      </c>
      <c r="AD11" s="65" t="str">
        <f>IF(AC11&lt;=20%, "Leve", IF(AC11&lt;=40%,"Menor", IF(AC11&lt;=60%,"Moderado",IF(AC11&lt;=80%,"Mayor","Catastrófico"))))</f>
        <v>Catastrófico</v>
      </c>
      <c r="AE11" s="109" t="str">
        <f>IF(AND(AB11&lt;&gt;"",AD11&lt;&gt;""),VLOOKUP(AB11&amp;AD11,'No Eliminar'!$N$3:$O$27,2,FALSE),"")</f>
        <v>Extrema</v>
      </c>
      <c r="AF11" s="60" t="s">
        <v>84</v>
      </c>
      <c r="AG11" s="107" t="s">
        <v>261</v>
      </c>
      <c r="AH11" s="107" t="s">
        <v>246</v>
      </c>
      <c r="AI11" s="107" t="s">
        <v>270</v>
      </c>
      <c r="AJ11" s="107" t="s">
        <v>242</v>
      </c>
      <c r="AK11" s="125">
        <v>44197</v>
      </c>
      <c r="AL11" s="125">
        <v>44561</v>
      </c>
      <c r="AM11" s="107" t="s">
        <v>243</v>
      </c>
    </row>
  </sheetData>
  <mergeCells count="46">
    <mergeCell ref="A1:G3"/>
    <mergeCell ref="H1:AL3"/>
    <mergeCell ref="A4:AN4"/>
    <mergeCell ref="A5:I6"/>
    <mergeCell ref="J5:N6"/>
    <mergeCell ref="P5:Z5"/>
    <mergeCell ref="AA5:AF5"/>
    <mergeCell ref="AG5:AM5"/>
    <mergeCell ref="P6:P7"/>
    <mergeCell ref="Q6:Q7"/>
    <mergeCell ref="AJ6:AJ7"/>
    <mergeCell ref="R6:R7"/>
    <mergeCell ref="S6:Z6"/>
    <mergeCell ref="AK6:AK7"/>
    <mergeCell ref="AL6:AL7"/>
    <mergeCell ref="AM6:AM7"/>
    <mergeCell ref="AH6:AH7"/>
    <mergeCell ref="AI6:AI7"/>
    <mergeCell ref="AF6:AF7"/>
    <mergeCell ref="AC6:AC7"/>
    <mergeCell ref="AD6:AD7"/>
    <mergeCell ref="AG6:AG7"/>
    <mergeCell ref="AE6:AE7"/>
    <mergeCell ref="AB6:AB7"/>
    <mergeCell ref="M9:M10"/>
    <mergeCell ref="N9:N10"/>
    <mergeCell ref="O9:O10"/>
    <mergeCell ref="E9:E10"/>
    <mergeCell ref="K9:K10"/>
    <mergeCell ref="H9:H10"/>
    <mergeCell ref="I9:I10"/>
    <mergeCell ref="J9:J10"/>
    <mergeCell ref="L9:L10"/>
    <mergeCell ref="AA6:AA7"/>
    <mergeCell ref="A9:A10"/>
    <mergeCell ref="B9:B10"/>
    <mergeCell ref="C9:C10"/>
    <mergeCell ref="F9:F10"/>
    <mergeCell ref="G9:G10"/>
    <mergeCell ref="AL9:AL10"/>
    <mergeCell ref="AM9:AM10"/>
    <mergeCell ref="AG9:AG10"/>
    <mergeCell ref="AH9:AH10"/>
    <mergeCell ref="AI9:AI10"/>
    <mergeCell ref="AJ9:AJ10"/>
    <mergeCell ref="AK9:AK10"/>
  </mergeCells>
  <conditionalFormatting sqref="N8:P8">
    <cfRule type="cellIs" dxfId="133" priority="335" operator="equal">
      <formula>"Extrema"</formula>
    </cfRule>
    <cfRule type="cellIs" dxfId="132" priority="336" operator="equal">
      <formula>"Alta"</formula>
    </cfRule>
    <cfRule type="cellIs" dxfId="131" priority="337" operator="equal">
      <formula>"Moderada"</formula>
    </cfRule>
    <cfRule type="cellIs" dxfId="130" priority="338" operator="equal">
      <formula>"Baja"</formula>
    </cfRule>
  </conditionalFormatting>
  <conditionalFormatting sqref="J8">
    <cfRule type="cellIs" dxfId="129" priority="326" operator="equal">
      <formula>"Muy Alta"</formula>
    </cfRule>
    <cfRule type="cellIs" dxfId="128" priority="327" operator="equal">
      <formula>"Alta"</formula>
    </cfRule>
    <cfRule type="cellIs" dxfId="127" priority="328" operator="equal">
      <formula>"Media"</formula>
    </cfRule>
    <cfRule type="cellIs" dxfId="126" priority="329" operator="equal">
      <formula>"Baja"</formula>
    </cfRule>
    <cfRule type="cellIs" dxfId="125" priority="330" operator="equal">
      <formula>"Muy baja"</formula>
    </cfRule>
  </conditionalFormatting>
  <conditionalFormatting sqref="M8">
    <cfRule type="cellIs" dxfId="124" priority="321" operator="equal">
      <formula>"Catastrófico"</formula>
    </cfRule>
    <cfRule type="cellIs" dxfId="123" priority="322" operator="equal">
      <formula>"Mayor"</formula>
    </cfRule>
    <cfRule type="cellIs" dxfId="122" priority="323" operator="equal">
      <formula>"Moderado"</formula>
    </cfRule>
    <cfRule type="cellIs" dxfId="121" priority="324" operator="equal">
      <formula>"Menor"</formula>
    </cfRule>
    <cfRule type="cellIs" dxfId="120" priority="325" operator="equal">
      <formula>"Leve"</formula>
    </cfRule>
  </conditionalFormatting>
  <conditionalFormatting sqref="AE8">
    <cfRule type="cellIs" dxfId="119" priority="313" operator="equal">
      <formula>"Extrema"</formula>
    </cfRule>
    <cfRule type="cellIs" dxfId="118" priority="314" operator="equal">
      <formula>"Alta"</formula>
    </cfRule>
    <cfRule type="cellIs" dxfId="117" priority="315" operator="equal">
      <formula>"Moderada"</formula>
    </cfRule>
    <cfRule type="cellIs" dxfId="116" priority="316" operator="equal">
      <formula>"Baja"</formula>
    </cfRule>
  </conditionalFormatting>
  <conditionalFormatting sqref="N11:P11">
    <cfRule type="cellIs" dxfId="115" priority="45" operator="equal">
      <formula>"Extrema"</formula>
    </cfRule>
    <cfRule type="cellIs" dxfId="114" priority="46" operator="equal">
      <formula>"Alta"</formula>
    </cfRule>
    <cfRule type="cellIs" dxfId="113" priority="47" operator="equal">
      <formula>"Moderada"</formula>
    </cfRule>
    <cfRule type="cellIs" dxfId="112" priority="48" operator="equal">
      <formula>"Baja"</formula>
    </cfRule>
  </conditionalFormatting>
  <conditionalFormatting sqref="J11">
    <cfRule type="cellIs" dxfId="111" priority="40" operator="equal">
      <formula>"Muy Alta"</formula>
    </cfRule>
    <cfRule type="cellIs" dxfId="110" priority="41" operator="equal">
      <formula>"Alta"</formula>
    </cfRule>
    <cfRule type="cellIs" dxfId="109" priority="42" operator="equal">
      <formula>"Media"</formula>
    </cfRule>
    <cfRule type="cellIs" dxfId="108" priority="43" operator="equal">
      <formula>"Baja"</formula>
    </cfRule>
    <cfRule type="cellIs" dxfId="107" priority="44" operator="equal">
      <formula>"Muy baja"</formula>
    </cfRule>
  </conditionalFormatting>
  <conditionalFormatting sqref="M11">
    <cfRule type="cellIs" dxfId="106" priority="35" operator="equal">
      <formula>"Catastrófico"</formula>
    </cfRule>
    <cfRule type="cellIs" dxfId="105" priority="36" operator="equal">
      <formula>"Mayor"</formula>
    </cfRule>
    <cfRule type="cellIs" dxfId="104" priority="37" operator="equal">
      <formula>"Moderado"</formula>
    </cfRule>
    <cfRule type="cellIs" dxfId="103" priority="38" operator="equal">
      <formula>"Menor"</formula>
    </cfRule>
    <cfRule type="cellIs" dxfId="102" priority="39" operator="equal">
      <formula>"Leve"</formula>
    </cfRule>
  </conditionalFormatting>
  <conditionalFormatting sqref="K11">
    <cfRule type="cellIs" dxfId="101" priority="31" operator="equal">
      <formula>"Extrema"</formula>
    </cfRule>
    <cfRule type="cellIs" dxfId="100" priority="32" operator="equal">
      <formula>"Alta"</formula>
    </cfRule>
    <cfRule type="cellIs" dxfId="99" priority="33" operator="equal">
      <formula>"Moderada"</formula>
    </cfRule>
    <cfRule type="cellIs" dxfId="98" priority="34" operator="equal">
      <formula>"Baja"</formula>
    </cfRule>
  </conditionalFormatting>
  <conditionalFormatting sqref="AE11">
    <cfRule type="cellIs" dxfId="97" priority="27" operator="equal">
      <formula>"Extrema"</formula>
    </cfRule>
    <cfRule type="cellIs" dxfId="96" priority="28" operator="equal">
      <formula>"Alta"</formula>
    </cfRule>
    <cfRule type="cellIs" dxfId="95" priority="29" operator="equal">
      <formula>"Moderada"</formula>
    </cfRule>
    <cfRule type="cellIs" dxfId="94" priority="30" operator="equal">
      <formula>"Baja"</formula>
    </cfRule>
  </conditionalFormatting>
  <conditionalFormatting sqref="N9:P9">
    <cfRule type="cellIs" dxfId="93" priority="23" operator="equal">
      <formula>"Extrema"</formula>
    </cfRule>
    <cfRule type="cellIs" dxfId="92" priority="24" operator="equal">
      <formula>"Alta"</formula>
    </cfRule>
    <cfRule type="cellIs" dxfId="91" priority="25" operator="equal">
      <formula>"Moderada"</formula>
    </cfRule>
    <cfRule type="cellIs" dxfId="90" priority="26" operator="equal">
      <formula>"Baja"</formula>
    </cfRule>
  </conditionalFormatting>
  <conditionalFormatting sqref="J9:J10">
    <cfRule type="cellIs" dxfId="89" priority="18" operator="equal">
      <formula>"Muy Alta"</formula>
    </cfRule>
    <cfRule type="cellIs" dxfId="88" priority="19" operator="equal">
      <formula>"Alta"</formula>
    </cfRule>
    <cfRule type="cellIs" dxfId="87" priority="20" operator="equal">
      <formula>"Media"</formula>
    </cfRule>
    <cfRule type="cellIs" dxfId="86" priority="21" operator="equal">
      <formula>"Baja"</formula>
    </cfRule>
    <cfRule type="cellIs" dxfId="85" priority="22" operator="equal">
      <formula>"Muy baja"</formula>
    </cfRule>
  </conditionalFormatting>
  <conditionalFormatting sqref="M9:M10">
    <cfRule type="cellIs" dxfId="84" priority="13" operator="equal">
      <formula>"Catastrófico"</formula>
    </cfRule>
    <cfRule type="cellIs" dxfId="83" priority="14" operator="equal">
      <formula>"Mayor"</formula>
    </cfRule>
    <cfRule type="cellIs" dxfId="82" priority="15" operator="equal">
      <formula>"Moderado"</formula>
    </cfRule>
    <cfRule type="cellIs" dxfId="81" priority="16" operator="equal">
      <formula>"Menor"</formula>
    </cfRule>
    <cfRule type="cellIs" dxfId="80" priority="17" operator="equal">
      <formula>"Leve"</formula>
    </cfRule>
  </conditionalFormatting>
  <conditionalFormatting sqref="AE9:AE10">
    <cfRule type="cellIs" dxfId="79" priority="5" operator="equal">
      <formula>"Extrema"</formula>
    </cfRule>
    <cfRule type="cellIs" dxfId="78" priority="6" operator="equal">
      <formula>"Alta"</formula>
    </cfRule>
    <cfRule type="cellIs" dxfId="77" priority="7" operator="equal">
      <formula>"Moderada"</formula>
    </cfRule>
    <cfRule type="cellIs" dxfId="76" priority="8" operator="equal">
      <formula>"Baja"</formula>
    </cfRule>
  </conditionalFormatting>
  <conditionalFormatting sqref="K8">
    <cfRule type="cellIs" dxfId="75" priority="1" operator="equal">
      <formula>"Extrema"</formula>
    </cfRule>
    <cfRule type="cellIs" dxfId="74" priority="2" operator="equal">
      <formula>"Alta"</formula>
    </cfRule>
    <cfRule type="cellIs" dxfId="73" priority="3" operator="equal">
      <formula>"Moderada"</formula>
    </cfRule>
    <cfRule type="cellIs" dxfId="72" priority="4" operator="equal">
      <formula>"Baja"</formula>
    </cfRule>
  </conditionalFormatting>
  <dataValidations count="9">
    <dataValidation allowBlank="1" showInputMessage="1" showErrorMessage="1" prompt="- Prevenir (15)_x000a__x000a_- Detectar (10)_x000a__x000a_- No es un Control (0)" sqref="Y7:Z7" xr:uid="{C59FE4B3-2AA2-4390-AE2A-3EE7B5999189}"/>
    <dataValidation allowBlank="1" showInputMessage="1" showErrorMessage="1" prompt="_x000a__x000a_" sqref="N7" xr:uid="{245C15FE-69B4-47BA-9EDC-8824D0F206FC}"/>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S7" xr:uid="{57C86E92-8C86-477B-9F88-0FA44A4E9092}"/>
    <dataValidation allowBlank="1" showInputMessage="1" showErrorMessage="1" prompt="Manual: Controles ejecutados por personas_x000a__x000a_Automático: Son ejecutados por un sistema" sqref="U7" xr:uid="{381DAE41-D63C-4CE0-B690-C67158F834E8}"/>
    <dataValidation allowBlank="1" showInputMessage="1" showErrorMessage="1" prompt="Las consecuencias que puede ocasionar a la organización la materialización del Riesgo" sqref="C7:E7" xr:uid="{D49C427F-5691-48E2-AE82-244CE6D0D8EB}"/>
    <dataValidation allowBlank="1" showInputMessage="1" showErrorMessage="1" prompt="Circustancias o situaciones más evidentes sobre las cuales se presenta el riesgo, las mismas no constituyen la causa principal o base que se presente el riesgo" sqref="D7" xr:uid="{CD119DD5-CD90-4CEF-8DF7-49573461B8D2}"/>
    <dataValidation allowBlank="1" showInputMessage="1" showErrorMessage="1" prompt="Corresponde a las razones por las cuales se puede presentar el riesgo , son la base para la definición  de controles en la etapa de valoraciónde riesgos." sqref="E7" xr:uid="{BE029621-6011-47FB-BBE6-13B6ECBA8DE3}"/>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I7:K7" xr:uid="{B143A9DB-F02A-43BF-BA58-1F1BB698D31C}"/>
    <dataValidation allowBlank="1" showInputMessage="1" showErrorMessage="1" prompt="- Se investigan y se resuelven Oportunamente (15)_x000a__x000a_- No se investigan y resuelven Oportunamente (0)_x000a_" sqref="W7" xr:uid="{C11C4800-D039-49EB-B536-0690B152F688}"/>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colBreaks count="1" manualBreakCount="1">
    <brk id="16" max="27" man="1"/>
  </colBreak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08E6A8D6-2318-485E-8ADD-3CC8CEFA3F37}">
          <x14:formula1>
            <xm:f>'No Eliminar'!$S$9:$S$10</xm:f>
          </x14:formula1>
          <xm:sqref>Z10</xm:sqref>
        </x14:dataValidation>
        <x14:dataValidation type="list" allowBlank="1" showInputMessage="1" showErrorMessage="1" xr:uid="{E2116BA3-2CB9-49E6-97C0-36790420E0E0}">
          <x14:formula1>
            <xm:f>'No Eliminar'!$K$3:$K$4</xm:f>
          </x14:formula1>
          <xm:sqref>U10</xm:sqref>
        </x14:dataValidation>
        <x14:dataValidation type="list" allowBlank="1" showInputMessage="1" showErrorMessage="1" xr:uid="{573BDF54-5235-41E5-9B49-2FB9ADE3CE90}">
          <x14:formula1>
            <xm:f>'No Eliminar'!$Q$16:$Q$20</xm:f>
          </x14:formula1>
          <xm:sqref>J11 J8:J9 I8:I11</xm:sqref>
        </x14:dataValidation>
        <x14:dataValidation type="list" allowBlank="1" showInputMessage="1" showErrorMessage="1" xr:uid="{A8A58A0C-6C1D-42EA-AF72-E94ED40A1186}">
          <x14:formula1>
            <xm:f>'No Eliminar'!$S$9:$S$11</xm:f>
          </x14:formula1>
          <xm:sqref>Z8 Z11 Z9</xm:sqref>
        </x14:dataValidation>
        <x14:dataValidation type="list" allowBlank="1" showInputMessage="1" showErrorMessage="1" xr:uid="{B6F14FB6-E429-474D-9A93-CFD23735E401}">
          <x14:formula1>
            <xm:f>'No Eliminar'!$R$9:$R$11</xm:f>
          </x14:formula1>
          <xm:sqref>Y8 Y11 Y9:Y10</xm:sqref>
        </x14:dataValidation>
        <x14:dataValidation type="list" allowBlank="1" showInputMessage="1" showErrorMessage="1" xr:uid="{A3B8DFF7-7D58-47B8-9370-00A123446B50}">
          <x14:formula1>
            <xm:f>'No Eliminar'!$K$3:$K$5</xm:f>
          </x14:formula1>
          <xm:sqref>U8 U11 U9</xm:sqref>
        </x14:dataValidation>
        <x14:dataValidation type="list" allowBlank="1" showInputMessage="1" showErrorMessage="1" xr:uid="{7834FBFA-62AA-44BC-800F-E7597A97AF3F}">
          <x14:formula1>
            <xm:f>'No Eliminar'!$T$9:$T$15</xm:f>
          </x14:formula1>
          <xm:sqref>H8:H11</xm:sqref>
        </x14:dataValidation>
        <x14:dataValidation type="list" allowBlank="1" showInputMessage="1" showErrorMessage="1" xr:uid="{19DAD5F3-2DE9-4B1D-88BB-7BB3B93C5052}">
          <x14:formula1>
            <xm:f>'No Eliminar'!$Q$9:$Q$10</xm:f>
          </x14:formula1>
          <xm:sqref>X8:X11</xm:sqref>
        </x14:dataValidation>
        <x14:dataValidation type="list" allowBlank="1" showInputMessage="1" showErrorMessage="1" xr:uid="{DAB5A665-C585-401B-8519-AFC1C7F9F46F}">
          <x14:formula1>
            <xm:f>'No Eliminar'!$R$3:$R$6</xm:f>
          </x14:formula1>
          <xm:sqref>AF8:AF11</xm:sqref>
        </x14:dataValidation>
        <x14:dataValidation type="list" allowBlank="1" showInputMessage="1" showErrorMessage="1" xr:uid="{F8D90F7A-F8B0-4E93-93E9-D213468396B6}">
          <x14:formula1>
            <xm:f>'No Eliminar'!$J$3:$J$5</xm:f>
          </x14:formula1>
          <xm:sqref>S8:S11</xm:sqref>
        </x14:dataValidation>
        <x14:dataValidation type="list" allowBlank="1" showInputMessage="1" showErrorMessage="1" xr:uid="{DDBBF987-96B2-40FE-B081-6296BF42FDD0}">
          <x14:formula1>
            <xm:f>'No Eliminar'!$I$14:$I$25</xm:f>
          </x14:formula1>
          <xm:sqref>L8:L11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AEFF9-0B4B-4CE6-8F0B-38835424C42E}">
  <dimension ref="A1:AQ13"/>
  <sheetViews>
    <sheetView showGridLines="0" tabSelected="1" topLeftCell="AK12" zoomScale="90" zoomScaleNormal="90" zoomScaleSheetLayoutView="40" workbookViewId="0">
      <selection activeCell="AP12" sqref="AP12"/>
    </sheetView>
  </sheetViews>
  <sheetFormatPr baseColWidth="10" defaultColWidth="11.42578125" defaultRowHeight="16.5" x14ac:dyDescent="0.3"/>
  <cols>
    <col min="1" max="1" width="8" style="6" customWidth="1"/>
    <col min="2" max="2" width="13" style="4" customWidth="1"/>
    <col min="3" max="3" width="25.28515625" style="4" customWidth="1"/>
    <col min="4" max="4" width="44" style="7" customWidth="1"/>
    <col min="5" max="5" width="25.42578125" style="7" customWidth="1"/>
    <col min="6" max="10" width="29.42578125" style="7" customWidth="1"/>
    <col min="11" max="11" width="20.140625" style="7" bestFit="1" customWidth="1"/>
    <col min="12" max="12" width="14.85546875" style="7" bestFit="1" customWidth="1"/>
    <col min="13" max="13" width="8.42578125" style="7" customWidth="1"/>
    <col min="14" max="14" width="14.28515625" style="8" customWidth="1"/>
    <col min="15" max="15" width="10.42578125" style="8" customWidth="1"/>
    <col min="16" max="16" width="8.85546875" style="8" customWidth="1"/>
    <col min="17" max="17" width="18.42578125" style="8" customWidth="1"/>
    <col min="18" max="18" width="7.42578125" style="8" bestFit="1" customWidth="1"/>
    <col min="19" max="19" width="54.28515625" style="4" customWidth="1"/>
    <col min="20" max="20" width="29.7109375" style="4" customWidth="1"/>
    <col min="21" max="21" width="7" style="6" customWidth="1"/>
    <col min="22" max="22" width="1.5703125" style="54" hidden="1" customWidth="1"/>
    <col min="23" max="23" width="8.28515625" style="4" customWidth="1"/>
    <col min="24" max="24" width="4.28515625" style="54" hidden="1" customWidth="1"/>
    <col min="25" max="25" width="6.7109375" style="54" customWidth="1"/>
    <col min="26" max="28" width="3.5703125" style="4" bestFit="1" customWidth="1"/>
    <col min="29" max="29" width="7.140625" style="54" customWidth="1"/>
    <col min="30" max="34" width="7.140625" style="4" customWidth="1"/>
    <col min="35" max="35" width="35.85546875" style="4" customWidth="1"/>
    <col min="36" max="36" width="52" style="4" customWidth="1"/>
    <col min="37" max="38" width="20.42578125" style="4" customWidth="1"/>
    <col min="39" max="39" width="12.28515625" style="4" customWidth="1"/>
    <col min="40" max="40" width="13" style="4" customWidth="1"/>
    <col min="41" max="41" width="78" style="9" customWidth="1"/>
    <col min="42" max="42" width="98.5703125" style="4" customWidth="1"/>
    <col min="43" max="43" width="28.85546875" style="4" customWidth="1"/>
    <col min="44" max="16384" width="11.42578125" style="4"/>
  </cols>
  <sheetData>
    <row r="1" spans="1:43" ht="46.5" customHeight="1" x14ac:dyDescent="0.3">
      <c r="A1" s="165"/>
      <c r="B1" s="166"/>
      <c r="C1" s="166"/>
      <c r="D1" s="166"/>
      <c r="E1" s="166"/>
      <c r="F1" s="171" t="s">
        <v>287</v>
      </c>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55" t="s">
        <v>208</v>
      </c>
    </row>
    <row r="2" spans="1:43" ht="36" customHeight="1" x14ac:dyDescent="0.3">
      <c r="A2" s="167"/>
      <c r="B2" s="168"/>
      <c r="C2" s="168"/>
      <c r="D2" s="168"/>
      <c r="E2" s="168"/>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55" t="s">
        <v>209</v>
      </c>
    </row>
    <row r="3" spans="1:43" ht="41.25" customHeight="1" x14ac:dyDescent="0.3">
      <c r="A3" s="169"/>
      <c r="B3" s="170"/>
      <c r="C3" s="170"/>
      <c r="D3" s="170"/>
      <c r="E3" s="170"/>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55" t="s">
        <v>210</v>
      </c>
    </row>
    <row r="4" spans="1:43" ht="36.75" customHeight="1" x14ac:dyDescent="0.3">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row>
    <row r="5" spans="1:43" ht="55.5" customHeight="1" x14ac:dyDescent="0.3">
      <c r="A5" s="172" t="s">
        <v>68</v>
      </c>
      <c r="B5" s="173"/>
      <c r="C5" s="173"/>
      <c r="D5" s="173"/>
      <c r="E5" s="173"/>
      <c r="F5" s="173"/>
      <c r="G5" s="173"/>
      <c r="H5" s="173"/>
      <c r="I5" s="173"/>
      <c r="J5" s="173"/>
      <c r="K5" s="174"/>
      <c r="L5" s="178" t="s">
        <v>178</v>
      </c>
      <c r="M5" s="179"/>
      <c r="N5" s="179"/>
      <c r="O5" s="179"/>
      <c r="P5" s="180"/>
      <c r="Q5" s="99"/>
      <c r="R5" s="178" t="s">
        <v>184</v>
      </c>
      <c r="S5" s="179"/>
      <c r="T5" s="179"/>
      <c r="U5" s="179"/>
      <c r="V5" s="179"/>
      <c r="W5" s="179"/>
      <c r="X5" s="179"/>
      <c r="Y5" s="179"/>
      <c r="Z5" s="179"/>
      <c r="AA5" s="179"/>
      <c r="AB5" s="180"/>
      <c r="AC5" s="184" t="s">
        <v>192</v>
      </c>
      <c r="AD5" s="184"/>
      <c r="AE5" s="184"/>
      <c r="AF5" s="184"/>
      <c r="AG5" s="184"/>
      <c r="AH5" s="184"/>
      <c r="AI5" s="185" t="s">
        <v>190</v>
      </c>
      <c r="AJ5" s="185"/>
      <c r="AK5" s="185"/>
      <c r="AL5" s="185"/>
      <c r="AM5" s="185"/>
      <c r="AN5" s="185"/>
      <c r="AO5" s="185"/>
    </row>
    <row r="6" spans="1:43" ht="30.75" customHeight="1" x14ac:dyDescent="0.3">
      <c r="A6" s="175"/>
      <c r="B6" s="176"/>
      <c r="C6" s="176"/>
      <c r="D6" s="176"/>
      <c r="E6" s="176"/>
      <c r="F6" s="176"/>
      <c r="G6" s="176"/>
      <c r="H6" s="176"/>
      <c r="I6" s="176"/>
      <c r="J6" s="176"/>
      <c r="K6" s="177"/>
      <c r="L6" s="181"/>
      <c r="M6" s="182"/>
      <c r="N6" s="182"/>
      <c r="O6" s="182"/>
      <c r="P6" s="183"/>
      <c r="Q6" s="100"/>
      <c r="R6" s="186" t="s">
        <v>179</v>
      </c>
      <c r="S6" s="184" t="s">
        <v>183</v>
      </c>
      <c r="T6" s="184" t="s">
        <v>180</v>
      </c>
      <c r="U6" s="187" t="s">
        <v>182</v>
      </c>
      <c r="V6" s="188"/>
      <c r="W6" s="188"/>
      <c r="X6" s="188"/>
      <c r="Y6" s="188"/>
      <c r="Z6" s="188"/>
      <c r="AA6" s="188"/>
      <c r="AB6" s="189"/>
      <c r="AC6" s="145" t="s">
        <v>185</v>
      </c>
      <c r="AD6" s="145" t="s">
        <v>165</v>
      </c>
      <c r="AE6" s="145" t="s">
        <v>207</v>
      </c>
      <c r="AF6" s="145" t="s">
        <v>166</v>
      </c>
      <c r="AG6" s="145" t="s">
        <v>186</v>
      </c>
      <c r="AH6" s="163" t="s">
        <v>168</v>
      </c>
      <c r="AI6" s="161" t="s">
        <v>85</v>
      </c>
      <c r="AJ6" s="161" t="s">
        <v>190</v>
      </c>
      <c r="AK6" s="161" t="s">
        <v>191</v>
      </c>
      <c r="AL6" s="161" t="s">
        <v>70</v>
      </c>
      <c r="AM6" s="161" t="s">
        <v>4</v>
      </c>
      <c r="AN6" s="161" t="s">
        <v>5</v>
      </c>
      <c r="AO6" s="161" t="s">
        <v>72</v>
      </c>
      <c r="AP6" s="161" t="s">
        <v>279</v>
      </c>
      <c r="AQ6" s="161" t="s">
        <v>280</v>
      </c>
    </row>
    <row r="7" spans="1:43" s="5" customFormat="1" ht="144" customHeight="1" x14ac:dyDescent="0.25">
      <c r="A7" s="56" t="s">
        <v>71</v>
      </c>
      <c r="B7" s="56" t="s">
        <v>0</v>
      </c>
      <c r="C7" s="85" t="s">
        <v>3</v>
      </c>
      <c r="D7" s="56" t="s">
        <v>1</v>
      </c>
      <c r="E7" s="56" t="s">
        <v>93</v>
      </c>
      <c r="F7" s="85" t="s">
        <v>104</v>
      </c>
      <c r="G7" s="85" t="s">
        <v>97</v>
      </c>
      <c r="H7" s="85" t="s">
        <v>169</v>
      </c>
      <c r="I7" s="85" t="s">
        <v>98</v>
      </c>
      <c r="J7" s="85" t="s">
        <v>99</v>
      </c>
      <c r="K7" s="85" t="s">
        <v>172</v>
      </c>
      <c r="L7" s="85" t="s">
        <v>2</v>
      </c>
      <c r="M7" s="85" t="s">
        <v>106</v>
      </c>
      <c r="N7" s="86" t="s">
        <v>205</v>
      </c>
      <c r="O7" s="86" t="s">
        <v>206</v>
      </c>
      <c r="P7" s="86" t="s">
        <v>106</v>
      </c>
      <c r="Q7" s="86" t="s">
        <v>107</v>
      </c>
      <c r="R7" s="186"/>
      <c r="S7" s="184"/>
      <c r="T7" s="184"/>
      <c r="U7" s="86" t="s">
        <v>143</v>
      </c>
      <c r="V7" s="85" t="s">
        <v>181</v>
      </c>
      <c r="W7" s="86" t="s">
        <v>144</v>
      </c>
      <c r="X7" s="85" t="s">
        <v>181</v>
      </c>
      <c r="Y7" s="86" t="s">
        <v>181</v>
      </c>
      <c r="Z7" s="86" t="s">
        <v>148</v>
      </c>
      <c r="AA7" s="86" t="s">
        <v>105</v>
      </c>
      <c r="AB7" s="86" t="s">
        <v>152</v>
      </c>
      <c r="AC7" s="146"/>
      <c r="AD7" s="146"/>
      <c r="AE7" s="146"/>
      <c r="AF7" s="146"/>
      <c r="AG7" s="146"/>
      <c r="AH7" s="164"/>
      <c r="AI7" s="162"/>
      <c r="AJ7" s="162"/>
      <c r="AK7" s="162"/>
      <c r="AL7" s="162"/>
      <c r="AM7" s="162"/>
      <c r="AN7" s="162"/>
      <c r="AO7" s="162"/>
      <c r="AP7" s="162"/>
      <c r="AQ7" s="162"/>
    </row>
    <row r="8" spans="1:43" ht="105.75" customHeight="1" x14ac:dyDescent="0.3">
      <c r="A8" s="137">
        <v>1</v>
      </c>
      <c r="B8" s="138" t="s">
        <v>212</v>
      </c>
      <c r="C8" s="139" t="s">
        <v>213</v>
      </c>
      <c r="D8" s="141" t="s">
        <v>263</v>
      </c>
      <c r="E8" s="143" t="s">
        <v>214</v>
      </c>
      <c r="F8" s="155" t="s">
        <v>159</v>
      </c>
      <c r="G8" s="202" t="s">
        <v>219</v>
      </c>
      <c r="H8" s="202" t="s">
        <v>220</v>
      </c>
      <c r="I8" s="202" t="s">
        <v>221</v>
      </c>
      <c r="J8" s="101" t="s">
        <v>222</v>
      </c>
      <c r="K8" s="157" t="s">
        <v>177</v>
      </c>
      <c r="L8" s="199" t="str">
        <f>IF(K8="Máximo 2 veces por año","Muy Baja", IF(K8="De 3 a 24 veces por año","Baja", IF(K8="De 24 a 500 veces por año","Media", IF(K8="De 500 veces al año y máximo 5000 veces por año","Alta",IF(K8="Más de 5000 veces por año","Muy Alta",";")))))</f>
        <v>Muy Alta</v>
      </c>
      <c r="M8" s="200">
        <f>IF(L8="Muy Baja", 20%, IF(L8="Baja",40%, IF(L8="Media",60%, IF(L8="Alta",80%,IF(L8="Muy Alta",100%,"")))))</f>
        <v>1</v>
      </c>
      <c r="N8" s="157" t="s">
        <v>197</v>
      </c>
      <c r="O8" s="147" t="str">
        <f>IF(P8=20%,"Leve",IF(P8=40%,"Menor",IF(P8=60%,"Moderado",IF(P8=80%,"Mayor","Catastrófico"))))</f>
        <v>Moderado</v>
      </c>
      <c r="P8" s="149">
        <f>IF(N8="     Afectación menor a 10 SMLMV",20%,IF(N8="     El riesgo afecta la imagen de alguna área de la organización",20%,IF(N8="     Entre 10 y 50 SMLMV",40%,IF(N8="     El riesgo afecta la imagen de la entidad internamente, de conocimiento general, nivel interno, de junta dircetiva y accionistas y/o de provedores",40%,IF(N8="     Entre 50 y 100 SMLMV",60%,IF(N8="     El riesgo afecta la imagen de la entidad con algunos usuarios de relevancia frente al logro de los objetivos",60%,IF(N8="     Entre 100 y 500 SMLMV",80%,IF(N8="     El riesgo afecta la imagen de de la entidad con efecto publicitario sostenido a nivel de sector administrativo, nivel departamental o municipal",80%,IF(N8="     Mayor a 500 SMLMV",100%,IF(N8="     El riesgo afecta la imagen de la entidad a nivel nacional, con efecto publicitarios sostenible a nivel país",100%,""))))))))))</f>
        <v>0.6</v>
      </c>
      <c r="Q8" s="151" t="str">
        <f>IF(AND(L8&lt;&gt;"",O8&lt;&gt;""),VLOOKUP(L8&amp;O8,'No Eliminar'!$N$3:$O$27,2,FALSE),"")</f>
        <v>Alta</v>
      </c>
      <c r="R8" s="57">
        <v>1</v>
      </c>
      <c r="S8" s="39" t="s">
        <v>282</v>
      </c>
      <c r="T8" s="59" t="str">
        <f t="shared" ref="T8:T13" si="0">IF(U8="Preventivo","Probabilidad",IF(U8="Detectivo","Probabilidad","Impacto"))</f>
        <v>Probabilidad</v>
      </c>
      <c r="U8" s="60" t="s">
        <v>21</v>
      </c>
      <c r="V8" s="61">
        <f t="shared" ref="V8:V13" si="1">IF(U8="Preventivo", 25%, IF(U8="Detectivo",15%, IF(U8="Correctivo",10%,IF(U8="No se tienen controles para aplicar al impacto","No Aplica",""))))</f>
        <v>0.25</v>
      </c>
      <c r="W8" s="60" t="s">
        <v>141</v>
      </c>
      <c r="X8" s="61">
        <f t="shared" ref="X8:X13" si="2">IF(W8="Automático", 25%, IF(W8="Manual",15%,IF(W8="No Aplica", "No Aplica","")))</f>
        <v>0.15</v>
      </c>
      <c r="Y8" s="64">
        <f t="shared" ref="Y8:Y13" si="3">V8+X8</f>
        <v>0.4</v>
      </c>
      <c r="Z8" s="60" t="s">
        <v>146</v>
      </c>
      <c r="AA8" s="60" t="s">
        <v>150</v>
      </c>
      <c r="AB8" s="60" t="s">
        <v>154</v>
      </c>
      <c r="AC8" s="64">
        <f>IFERROR(IF(T8="Probabilidad",(M8-(+M8*Y8)),IF(T8="Impacto",M8,"")),"")</f>
        <v>0.6</v>
      </c>
      <c r="AD8" s="65" t="str">
        <f t="shared" ref="AD8:AD13" si="4">IF(AC8&lt;=20%, "Muy Baja", IF(AC8&lt;=40%,"Baja", IF(AC8&lt;=60%,"Media",IF(AC8&lt;=80%,"Alta","Muy Alta"))))</f>
        <v>Media</v>
      </c>
      <c r="AE8" s="66">
        <f>IF(T8="Impacto",(P8-(+P8*Y8)),P8)</f>
        <v>0.6</v>
      </c>
      <c r="AF8" s="65" t="str">
        <f t="shared" ref="AF8:AF13" si="5">IF(AE8&lt;=20%, "Leve", IF(AE8&lt;=40%,"Menor", IF(AE8&lt;=60%,"Moderado",IF(AE8&lt;=80%,"Mayor","Catastrófico"))))</f>
        <v>Moderado</v>
      </c>
      <c r="AG8" s="76" t="str">
        <f>IF(AND(AD8&lt;&gt;"",AF8&lt;&gt;""),VLOOKUP(AD8&amp;AF8,'No Eliminar'!$N$3:$O$27,2,FALSE),"")</f>
        <v>Moderada</v>
      </c>
      <c r="AH8" s="60" t="s">
        <v>84</v>
      </c>
      <c r="AI8" s="203" t="s">
        <v>256</v>
      </c>
      <c r="AJ8" s="190" t="s">
        <v>253</v>
      </c>
      <c r="AK8" s="155" t="s">
        <v>225</v>
      </c>
      <c r="AL8" s="155" t="s">
        <v>226</v>
      </c>
      <c r="AM8" s="196">
        <v>44227</v>
      </c>
      <c r="AN8" s="196">
        <v>44561</v>
      </c>
      <c r="AO8" s="195" t="s">
        <v>255</v>
      </c>
      <c r="AP8" s="194" t="s">
        <v>295</v>
      </c>
      <c r="AQ8" s="133" t="s">
        <v>288</v>
      </c>
    </row>
    <row r="9" spans="1:43" ht="120.75" customHeight="1" x14ac:dyDescent="0.3">
      <c r="A9" s="137"/>
      <c r="B9" s="138"/>
      <c r="C9" s="140"/>
      <c r="D9" s="142"/>
      <c r="E9" s="144"/>
      <c r="F9" s="156"/>
      <c r="G9" s="202"/>
      <c r="H9" s="202"/>
      <c r="I9" s="202"/>
      <c r="J9" s="101" t="s">
        <v>223</v>
      </c>
      <c r="K9" s="158"/>
      <c r="L9" s="199"/>
      <c r="M9" s="201"/>
      <c r="N9" s="158"/>
      <c r="O9" s="148"/>
      <c r="P9" s="150"/>
      <c r="Q9" s="152"/>
      <c r="R9" s="57">
        <v>2</v>
      </c>
      <c r="S9" s="39" t="s">
        <v>283</v>
      </c>
      <c r="T9" s="59" t="str">
        <f t="shared" si="0"/>
        <v>Probabilidad</v>
      </c>
      <c r="U9" s="60" t="s">
        <v>21</v>
      </c>
      <c r="V9" s="61">
        <f t="shared" si="1"/>
        <v>0.25</v>
      </c>
      <c r="W9" s="60" t="s">
        <v>141</v>
      </c>
      <c r="X9" s="61">
        <f t="shared" si="2"/>
        <v>0.15</v>
      </c>
      <c r="Y9" s="64">
        <f t="shared" si="3"/>
        <v>0.4</v>
      </c>
      <c r="Z9" s="60" t="s">
        <v>146</v>
      </c>
      <c r="AA9" s="60" t="s">
        <v>150</v>
      </c>
      <c r="AB9" s="60" t="s">
        <v>154</v>
      </c>
      <c r="AC9" s="64">
        <f>IFERROR(IF(AND(T8="Probabilidad",T9="Probabilidad"),(AC8-(+AC8*Y9)),IF(T9="Probabilidad",(M8-(+M8*Y9)),IF(T9="Impacto",AC8,""))),"")</f>
        <v>0.36</v>
      </c>
      <c r="AD9" s="65" t="str">
        <f t="shared" si="4"/>
        <v>Baja</v>
      </c>
      <c r="AE9" s="66">
        <f>IF(T9="Impacto",(AE8-(+AE8*Y9)),AE8)</f>
        <v>0.6</v>
      </c>
      <c r="AF9" s="65" t="str">
        <f t="shared" si="5"/>
        <v>Moderado</v>
      </c>
      <c r="AG9" s="76" t="str">
        <f>IF(AND(AD9&lt;&gt;"",AF9&lt;&gt;""),VLOOKUP(AD9&amp;AF9,'No Eliminar'!$N$3:$O$27,2,FALSE),"")</f>
        <v>Moderada</v>
      </c>
      <c r="AH9" s="60" t="s">
        <v>84</v>
      </c>
      <c r="AI9" s="203"/>
      <c r="AJ9" s="191"/>
      <c r="AK9" s="156"/>
      <c r="AL9" s="156"/>
      <c r="AM9" s="197"/>
      <c r="AN9" s="197"/>
      <c r="AO9" s="195"/>
      <c r="AP9" s="194"/>
      <c r="AQ9" s="133" t="s">
        <v>289</v>
      </c>
    </row>
    <row r="10" spans="1:43" ht="142.5" customHeight="1" x14ac:dyDescent="0.3">
      <c r="A10" s="137"/>
      <c r="B10" s="138"/>
      <c r="C10" s="140"/>
      <c r="D10" s="142"/>
      <c r="E10" s="144"/>
      <c r="F10" s="156"/>
      <c r="G10" s="202"/>
      <c r="H10" s="202"/>
      <c r="I10" s="202"/>
      <c r="J10" s="102" t="s">
        <v>224</v>
      </c>
      <c r="K10" s="158"/>
      <c r="L10" s="199"/>
      <c r="M10" s="201"/>
      <c r="N10" s="158"/>
      <c r="O10" s="148"/>
      <c r="P10" s="150"/>
      <c r="Q10" s="152"/>
      <c r="R10" s="57">
        <v>3</v>
      </c>
      <c r="S10" s="39" t="s">
        <v>284</v>
      </c>
      <c r="T10" s="59" t="str">
        <f t="shared" si="0"/>
        <v>Probabilidad</v>
      </c>
      <c r="U10" s="60" t="s">
        <v>80</v>
      </c>
      <c r="V10" s="61">
        <f t="shared" si="1"/>
        <v>0.15</v>
      </c>
      <c r="W10" s="60" t="s">
        <v>142</v>
      </c>
      <c r="X10" s="61">
        <f t="shared" si="2"/>
        <v>0.25</v>
      </c>
      <c r="Y10" s="64">
        <f t="shared" si="3"/>
        <v>0.4</v>
      </c>
      <c r="Z10" s="60" t="s">
        <v>146</v>
      </c>
      <c r="AA10" s="60" t="s">
        <v>151</v>
      </c>
      <c r="AB10" s="60" t="s">
        <v>154</v>
      </c>
      <c r="AC10" s="64">
        <f>IFERROR(IF(AND(T9="Probabilidad",T10="Probabilidad"),(AE9-(+AE9*Y10)),IF(AND(T9="Impacto",T10="Probabilidad"),(AE8-(+AE8*Y10)),IF(T10="Impacto",AE9,""))),"")</f>
        <v>0.36</v>
      </c>
      <c r="AD10" s="62" t="str">
        <f t="shared" si="4"/>
        <v>Baja</v>
      </c>
      <c r="AE10" s="63">
        <f>IFERROR(IF(AND(T9="Impacto",T10="Impacto"),(AE9-(+AE9*Y10)),IF(AND(T9="Impacto",T10="Probabilidad"),(AE8-(+AE8*Y10)),IF(T10="Probabilidad",AE9,""))),"")</f>
        <v>0.6</v>
      </c>
      <c r="AF10" s="62" t="str">
        <f t="shared" si="5"/>
        <v>Moderado</v>
      </c>
      <c r="AG10" s="76" t="str">
        <f>IF(AND(AD10&lt;&gt;"",AF10&lt;&gt;""),VLOOKUP(AD10&amp;AF10,'No Eliminar'!$N$3:$O$27,2,FALSE),"")</f>
        <v>Moderada</v>
      </c>
      <c r="AH10" s="60" t="s">
        <v>84</v>
      </c>
      <c r="AI10" s="203"/>
      <c r="AJ10" s="192"/>
      <c r="AK10" s="193"/>
      <c r="AL10" s="193"/>
      <c r="AM10" s="198"/>
      <c r="AN10" s="198"/>
      <c r="AO10" s="195"/>
      <c r="AP10" s="194"/>
      <c r="AQ10" s="133" t="s">
        <v>290</v>
      </c>
    </row>
    <row r="11" spans="1:43" ht="267" customHeight="1" x14ac:dyDescent="0.3">
      <c r="A11" s="114">
        <v>2</v>
      </c>
      <c r="B11" s="115" t="s">
        <v>212</v>
      </c>
      <c r="C11" s="116" t="s">
        <v>213</v>
      </c>
      <c r="D11" s="117" t="s">
        <v>264</v>
      </c>
      <c r="E11" s="118" t="s">
        <v>214</v>
      </c>
      <c r="F11" s="110" t="s">
        <v>159</v>
      </c>
      <c r="G11" s="124" t="s">
        <v>227</v>
      </c>
      <c r="H11" s="124" t="s">
        <v>228</v>
      </c>
      <c r="I11" s="124" t="s">
        <v>229</v>
      </c>
      <c r="J11" s="124" t="s">
        <v>222</v>
      </c>
      <c r="K11" s="112" t="s">
        <v>177</v>
      </c>
      <c r="L11" s="128" t="str">
        <f>IF(K11="Máximo 2 veces por año","Muy Baja", IF(K11="De 3 a 24 veces por año","Baja", IF(K11="De 24 a 500 veces por año","Media", IF(K11="De 500 veces al año y máximo 5000 veces por año","Alta",IF(K11="Más de 5000 veces por año","Muy Alta",";")))))</f>
        <v>Muy Alta</v>
      </c>
      <c r="M11" s="113">
        <f>IF(L11="Muy Baja", 20%, IF(L11="Baja",40%, IF(L11="Media",60%, IF(L11="Alta",80%,IF(L11="Muy Alta",100%,"")))))</f>
        <v>1</v>
      </c>
      <c r="N11" s="112" t="s">
        <v>286</v>
      </c>
      <c r="O11" s="108" t="str">
        <f>IF(P11=20%,"Leve",IF(P11=40%,"Menor",IF(P11=60%,"Moderado",IF(P11=80%,"Mayor","Catastrófico"))))</f>
        <v>Catastrófico</v>
      </c>
      <c r="P11" s="122" t="str">
        <f>IF(N11="     Afectación menor a 10 SMLMV",20%,IF(N11="     El riesgo afecta la imagen de alguna área de la organización",20%,IF(N11="     Entre 10 y 50 SMLMV",40%,IF(N11="     El riesgo afecta la imagen de la entidad internamente, de conocimiento general, nivel interno, de junta dircetiva y accionistas y/o de provedores",40%,IF(N11="     Entre 50 y 100 SMLMV",60%,IF(N11="     El riesgo afecta la imagen de la entidad con algunos usuarios de relevancia frente al logro de los objetivos",60%,IF(N11="     Entre 100 y 500 SMLMV",80%,IF(N11="     El riesgo afecta la imagen de de la entidad con efecto publicitario sostenido a nivel de sector administrativo, nivel departamental o municipal",80%,IF(N11="     Mayor a 500 SMLMV",100%,IF(N11="     El riesgo afecta la imagen de la entidad a nivel nacional, con efecto publicitarios sostenible a nivel país",100%,""))))))))))</f>
        <v/>
      </c>
      <c r="Q11" s="123" t="str">
        <f>IF(AND(L11&lt;&gt;"",O11&lt;&gt;""),VLOOKUP(L11&amp;O11,'No Eliminar'!$N$3:$O$27,2,FALSE),"")</f>
        <v>Extrema</v>
      </c>
      <c r="R11" s="57">
        <v>1</v>
      </c>
      <c r="S11" s="39" t="s">
        <v>273</v>
      </c>
      <c r="T11" s="59" t="str">
        <f t="shared" si="0"/>
        <v>Probabilidad</v>
      </c>
      <c r="U11" s="60" t="s">
        <v>21</v>
      </c>
      <c r="V11" s="61">
        <f t="shared" si="1"/>
        <v>0.25</v>
      </c>
      <c r="W11" s="60" t="s">
        <v>141</v>
      </c>
      <c r="X11" s="61">
        <f t="shared" si="2"/>
        <v>0.15</v>
      </c>
      <c r="Y11" s="64">
        <f t="shared" si="3"/>
        <v>0.4</v>
      </c>
      <c r="Z11" s="60" t="s">
        <v>146</v>
      </c>
      <c r="AA11" s="60" t="s">
        <v>150</v>
      </c>
      <c r="AB11" s="60" t="s">
        <v>154</v>
      </c>
      <c r="AC11" s="64">
        <f>IFERROR(IF(T11="Probabilidad",(M11-(+M11*Y11)),IF(T11="Impacto",M11,"")),"")</f>
        <v>0.6</v>
      </c>
      <c r="AD11" s="65" t="str">
        <f t="shared" si="4"/>
        <v>Media</v>
      </c>
      <c r="AE11" s="66" t="str">
        <f>IF(T11="Impacto",(P11-(+P11*Y11)),P11)</f>
        <v/>
      </c>
      <c r="AF11" s="65" t="str">
        <f t="shared" si="5"/>
        <v>Catastrófico</v>
      </c>
      <c r="AG11" s="76" t="str">
        <f>IF(AND(AD11&lt;&gt;"",AF11&lt;&gt;""),VLOOKUP(AD11&amp;AF11,'No Eliminar'!$N$3:$O$27,2,FALSE),"")</f>
        <v>Extrema</v>
      </c>
      <c r="AH11" s="60" t="s">
        <v>84</v>
      </c>
      <c r="AI11" s="107" t="s">
        <v>257</v>
      </c>
      <c r="AJ11" s="127" t="s">
        <v>252</v>
      </c>
      <c r="AK11" s="107" t="s">
        <v>225</v>
      </c>
      <c r="AL11" s="107" t="s">
        <v>226</v>
      </c>
      <c r="AM11" s="125">
        <v>44227</v>
      </c>
      <c r="AN11" s="125">
        <v>44561</v>
      </c>
      <c r="AO11" s="126" t="s">
        <v>249</v>
      </c>
      <c r="AP11" s="134" t="s">
        <v>293</v>
      </c>
      <c r="AQ11" s="134" t="s">
        <v>291</v>
      </c>
    </row>
    <row r="12" spans="1:43" ht="234" customHeight="1" x14ac:dyDescent="0.3">
      <c r="A12" s="80">
        <v>3</v>
      </c>
      <c r="B12" s="81" t="s">
        <v>212</v>
      </c>
      <c r="C12" s="82" t="s">
        <v>213</v>
      </c>
      <c r="D12" s="83" t="s">
        <v>265</v>
      </c>
      <c r="E12" s="84" t="s">
        <v>214</v>
      </c>
      <c r="F12" s="77" t="s">
        <v>159</v>
      </c>
      <c r="G12" s="103" t="s">
        <v>230</v>
      </c>
      <c r="H12" s="103" t="s">
        <v>231</v>
      </c>
      <c r="I12" s="103" t="s">
        <v>232</v>
      </c>
      <c r="J12" s="103" t="s">
        <v>222</v>
      </c>
      <c r="K12" s="78" t="s">
        <v>177</v>
      </c>
      <c r="L12" s="89" t="str">
        <f>IF(K12="Máximo 2 veces por año","Muy Baja", IF(K12="De 3 a 24 veces por año","Baja", IF(K12="De 24 a 500 veces por año","Media", IF(K12="De 500 veces al año y máximo 5000 veces por año","Alta",IF(K12="Más de 5000 veces por año","Muy Alta",";")))))</f>
        <v>Muy Alta</v>
      </c>
      <c r="M12" s="79">
        <f>IF(L12="Muy Baja", 20%, IF(L12="Baja",40%, IF(L12="Media",60%, IF(L12="Alta",80%,IF(L12="Muy Alta",100%,"")))))</f>
        <v>1</v>
      </c>
      <c r="N12" s="78" t="s">
        <v>286</v>
      </c>
      <c r="O12" s="75" t="str">
        <f>IF(P12=20%,"Leve",IF(P12=40%,"Menor",IF(P12=60%,"Moderado",IF(P12=80%,"Mayor","Catastrófico"))))</f>
        <v>Catastrófico</v>
      </c>
      <c r="P12" s="87" t="str">
        <f>IF(N12="     Afectación menor a 10 SMLMV",20%,IF(N12="     El riesgo afecta la imagen de alguna área de la organización",20%,IF(N12="     Entre 10 y 50 SMLMV",40%,IF(N12="     El riesgo afecta la imagen de la entidad internamente, de conocimiento general, nivel interno, de junta dircetiva y accionistas y/o de provedores",40%,IF(N12="     Entre 50 y 100 SMLMV",60%,IF(N12="     El riesgo afecta la imagen de la entidad con algunos usuarios de relevancia frente al logro de los objetivos",60%,IF(N12="     Entre 100 y 500 SMLMV",80%,IF(N12="     El riesgo afecta la imagen de de la entidad con efecto publicitario sostenido a nivel de sector administrativo, nivel departamental o municipal",80%,IF(N12="     Mayor a 500 SMLMV",100%,IF(N12="     El riesgo afecta la imagen de la entidad a nivel nacional, con efecto publicitarios sostenible a nivel país",100%,""))))))))))</f>
        <v/>
      </c>
      <c r="Q12" s="88" t="str">
        <f>IF(AND(L12&lt;&gt;"",O12&lt;&gt;""),VLOOKUP(L12&amp;O12,'No Eliminar'!$N$3:$O$27,2,FALSE),"")</f>
        <v>Extrema</v>
      </c>
      <c r="R12" s="57">
        <v>1</v>
      </c>
      <c r="S12" s="39" t="s">
        <v>274</v>
      </c>
      <c r="T12" s="59" t="str">
        <f t="shared" si="0"/>
        <v>Probabilidad</v>
      </c>
      <c r="U12" s="60" t="s">
        <v>21</v>
      </c>
      <c r="V12" s="61">
        <f t="shared" si="1"/>
        <v>0.25</v>
      </c>
      <c r="W12" s="60" t="s">
        <v>141</v>
      </c>
      <c r="X12" s="61">
        <f t="shared" si="2"/>
        <v>0.15</v>
      </c>
      <c r="Y12" s="64">
        <f t="shared" si="3"/>
        <v>0.4</v>
      </c>
      <c r="Z12" s="60" t="s">
        <v>146</v>
      </c>
      <c r="AA12" s="60" t="s">
        <v>150</v>
      </c>
      <c r="AB12" s="60" t="s">
        <v>154</v>
      </c>
      <c r="AC12" s="64">
        <f>IFERROR(IF(T12="Probabilidad",(M12-(+M12*Y12)),IF(T12="Impacto",M12,"")),"")</f>
        <v>0.6</v>
      </c>
      <c r="AD12" s="65" t="str">
        <f t="shared" si="4"/>
        <v>Media</v>
      </c>
      <c r="AE12" s="66" t="str">
        <f>IF(T12="Impacto",(P12-(+P12*Y12)),P12)</f>
        <v/>
      </c>
      <c r="AF12" s="65" t="str">
        <f t="shared" si="5"/>
        <v>Catastrófico</v>
      </c>
      <c r="AG12" s="76" t="str">
        <f>IF(AND(AD12&lt;&gt;"",AF12&lt;&gt;""),VLOOKUP(AD12&amp;AF12,'No Eliminar'!$N$3:$O$27,2,FALSE),"")</f>
        <v>Extrema</v>
      </c>
      <c r="AH12" s="60" t="s">
        <v>84</v>
      </c>
      <c r="AI12" s="74" t="s">
        <v>258</v>
      </c>
      <c r="AJ12" s="104" t="s">
        <v>281</v>
      </c>
      <c r="AK12" s="74" t="s">
        <v>225</v>
      </c>
      <c r="AL12" s="74" t="s">
        <v>226</v>
      </c>
      <c r="AM12" s="90">
        <v>44227</v>
      </c>
      <c r="AN12" s="90">
        <v>44561</v>
      </c>
      <c r="AO12" s="105" t="s">
        <v>250</v>
      </c>
      <c r="AP12" s="134" t="s">
        <v>292</v>
      </c>
      <c r="AQ12" s="134" t="s">
        <v>288</v>
      </c>
    </row>
    <row r="13" spans="1:43" ht="243" customHeight="1" x14ac:dyDescent="0.3">
      <c r="A13" s="80">
        <v>4</v>
      </c>
      <c r="B13" s="81" t="s">
        <v>212</v>
      </c>
      <c r="C13" s="81" t="s">
        <v>213</v>
      </c>
      <c r="D13" s="91" t="s">
        <v>266</v>
      </c>
      <c r="E13" s="92" t="s">
        <v>214</v>
      </c>
      <c r="F13" s="58" t="s">
        <v>159</v>
      </c>
      <c r="G13" s="106" t="s">
        <v>233</v>
      </c>
      <c r="H13" s="106" t="s">
        <v>234</v>
      </c>
      <c r="I13" s="106" t="s">
        <v>235</v>
      </c>
      <c r="J13" s="106" t="s">
        <v>222</v>
      </c>
      <c r="K13" s="93" t="s">
        <v>177</v>
      </c>
      <c r="L13" s="89" t="str">
        <f>IF(K13="Máximo 2 veces por año","Muy Baja", IF(K13="De 3 a 24 veces por año","Baja", IF(K13="De 24 a 500 veces por año","Media", IF(K13="De 500 veces al año y máximo 5000 veces por año","Alta",IF(K13="Más de 5000 veces por año","Muy Alta",";")))))</f>
        <v>Muy Alta</v>
      </c>
      <c r="M13" s="94">
        <f>IF(L13="Muy Baja", 20%, IF(L13="Baja",40%, IF(L13="Media",60%, IF(L13="Alta",80%,IF(L13="Muy Alta",100%,"")))))</f>
        <v>1</v>
      </c>
      <c r="N13" s="93" t="s">
        <v>197</v>
      </c>
      <c r="O13" s="61" t="str">
        <f>IF(P13=20%,"Leve",IF(P13=40%,"Menor",IF(P13=60%,"Moderado",IF(P13=80%,"Mayor","Catastrófico"))))</f>
        <v>Moderado</v>
      </c>
      <c r="P13" s="95">
        <f>IF(N13="     Afectación menor a 10 SMLMV",20%,IF(N13="     El riesgo afecta la imagen de alguna área de la organización",20%,IF(N13="     Entre 10 y 50 SMLMV",40%,IF(N13="     El riesgo afecta la imagen de la entidad internamente, de conocimiento general, nivel interno, de junta dircetiva y accionistas y/o de provedores",40%,IF(N13="     Entre 50 y 100 SMLMV",60%,IF(N13="     El riesgo afecta la imagen de la entidad con algunos usuarios de relevancia frente al logro de los objetivos",60%,IF(N13="     Entre 100 y 500 SMLMV",80%,IF(N13="     El riesgo afecta la imagen de de la entidad con efecto publicitario sostenido a nivel de sector administrativo, nivel departamental o municipal",80%,IF(N13="     Mayor a 500 SMLMV",100%,IF(N13="     El riesgo afecta la imagen de la entidad a nivel nacional, con efecto publicitarios sostenible a nivel país",100%,""))))))))))</f>
        <v>0.6</v>
      </c>
      <c r="Q13" s="96" t="str">
        <f>IF(AND(L13&lt;&gt;"",O13&lt;&gt;""),VLOOKUP(L13&amp;O13,'No Eliminar'!$N$3:$O$27,2,FALSE),"")</f>
        <v>Alta</v>
      </c>
      <c r="R13" s="57">
        <v>1</v>
      </c>
      <c r="S13" s="39" t="s">
        <v>285</v>
      </c>
      <c r="T13" s="59" t="str">
        <f t="shared" si="0"/>
        <v>Probabilidad</v>
      </c>
      <c r="U13" s="60" t="s">
        <v>21</v>
      </c>
      <c r="V13" s="61">
        <f t="shared" si="1"/>
        <v>0.25</v>
      </c>
      <c r="W13" s="60" t="s">
        <v>141</v>
      </c>
      <c r="X13" s="61">
        <f t="shared" si="2"/>
        <v>0.15</v>
      </c>
      <c r="Y13" s="64">
        <f t="shared" si="3"/>
        <v>0.4</v>
      </c>
      <c r="Z13" s="60" t="s">
        <v>146</v>
      </c>
      <c r="AA13" s="60" t="s">
        <v>150</v>
      </c>
      <c r="AB13" s="60" t="s">
        <v>154</v>
      </c>
      <c r="AC13" s="64">
        <f>IFERROR(IF(T13="Probabilidad",(M13-(+M13*Y13)),IF(T13="Impacto",M13,"")),"")</f>
        <v>0.6</v>
      </c>
      <c r="AD13" s="65" t="str">
        <f t="shared" si="4"/>
        <v>Media</v>
      </c>
      <c r="AE13" s="66">
        <f>IF(T13="Impacto",(P13-(+P13*Y13)),P13)</f>
        <v>0.6</v>
      </c>
      <c r="AF13" s="65" t="str">
        <f t="shared" si="5"/>
        <v>Moderado</v>
      </c>
      <c r="AG13" s="60" t="str">
        <f>IF(AND(AD13&lt;&gt;"",AF13&lt;&gt;""),VLOOKUP(AD13&amp;AF13,'No Eliminar'!$N$3:$O$27,2,FALSE),"")</f>
        <v>Moderada</v>
      </c>
      <c r="AH13" s="60" t="s">
        <v>84</v>
      </c>
      <c r="AI13" s="97" t="s">
        <v>259</v>
      </c>
      <c r="AJ13" s="97" t="s">
        <v>251</v>
      </c>
      <c r="AK13" s="97" t="s">
        <v>225</v>
      </c>
      <c r="AL13" s="97" t="s">
        <v>226</v>
      </c>
      <c r="AM13" s="98">
        <v>44227</v>
      </c>
      <c r="AN13" s="98">
        <v>44561</v>
      </c>
      <c r="AO13" s="104" t="s">
        <v>254</v>
      </c>
      <c r="AP13" s="134" t="s">
        <v>294</v>
      </c>
      <c r="AQ13" s="134" t="s">
        <v>288</v>
      </c>
    </row>
  </sheetData>
  <mergeCells count="51">
    <mergeCell ref="AQ6:AQ7"/>
    <mergeCell ref="AK6:AK7"/>
    <mergeCell ref="AL6:AL7"/>
    <mergeCell ref="AM6:AM7"/>
    <mergeCell ref="A8:A10"/>
    <mergeCell ref="B8:B10"/>
    <mergeCell ref="D8:D10"/>
    <mergeCell ref="E8:E10"/>
    <mergeCell ref="F8:F10"/>
    <mergeCell ref="C8:C10"/>
    <mergeCell ref="G8:G10"/>
    <mergeCell ref="H8:H10"/>
    <mergeCell ref="I8:I10"/>
    <mergeCell ref="O8:O10"/>
    <mergeCell ref="P8:P10"/>
    <mergeCell ref="AI8:AI10"/>
    <mergeCell ref="A1:E3"/>
    <mergeCell ref="F1:AN3"/>
    <mergeCell ref="A4:AP4"/>
    <mergeCell ref="A5:K6"/>
    <mergeCell ref="L5:P6"/>
    <mergeCell ref="R5:AB5"/>
    <mergeCell ref="AC5:AH5"/>
    <mergeCell ref="AI5:AO5"/>
    <mergeCell ref="R6:R7"/>
    <mergeCell ref="S6:S7"/>
    <mergeCell ref="AN6:AN7"/>
    <mergeCell ref="AO6:AO7"/>
    <mergeCell ref="AJ6:AJ7"/>
    <mergeCell ref="AI6:AI7"/>
    <mergeCell ref="AP6:AP7"/>
    <mergeCell ref="AG6:AG7"/>
    <mergeCell ref="AH6:AH7"/>
    <mergeCell ref="K8:K10"/>
    <mergeCell ref="L8:L10"/>
    <mergeCell ref="M8:M10"/>
    <mergeCell ref="N8:N10"/>
    <mergeCell ref="T6:T7"/>
    <mergeCell ref="U6:AB6"/>
    <mergeCell ref="AD6:AD7"/>
    <mergeCell ref="AE6:AE7"/>
    <mergeCell ref="AF6:AF7"/>
    <mergeCell ref="Q8:Q10"/>
    <mergeCell ref="AC6:AC7"/>
    <mergeCell ref="AJ8:AJ10"/>
    <mergeCell ref="AK8:AK10"/>
    <mergeCell ref="AL8:AL10"/>
    <mergeCell ref="AP8:AP10"/>
    <mergeCell ref="AO8:AO10"/>
    <mergeCell ref="AM8:AM10"/>
    <mergeCell ref="AN8:AN10"/>
  </mergeCells>
  <conditionalFormatting sqref="P8:R8 R10">
    <cfRule type="cellIs" dxfId="71" priority="78" operator="equal">
      <formula>"Extrema"</formula>
    </cfRule>
    <cfRule type="cellIs" dxfId="70" priority="79" operator="equal">
      <formula>"Alta"</formula>
    </cfRule>
    <cfRule type="cellIs" dxfId="69" priority="80" operator="equal">
      <formula>"Moderada"</formula>
    </cfRule>
    <cfRule type="cellIs" dxfId="68" priority="81" operator="equal">
      <formula>"Baja"</formula>
    </cfRule>
  </conditionalFormatting>
  <conditionalFormatting sqref="L8:L10">
    <cfRule type="cellIs" dxfId="67" priority="64" operator="equal">
      <formula>"Muy Alta"</formula>
    </cfRule>
    <cfRule type="cellIs" dxfId="66" priority="65" operator="equal">
      <formula>"Alta"</formula>
    </cfRule>
    <cfRule type="cellIs" dxfId="65" priority="66" operator="equal">
      <formula>"Media"</formula>
    </cfRule>
    <cfRule type="cellIs" dxfId="64" priority="67" operator="equal">
      <formula>"Baja"</formula>
    </cfRule>
    <cfRule type="cellIs" dxfId="63" priority="68" operator="equal">
      <formula>"Muy baja"</formula>
    </cfRule>
  </conditionalFormatting>
  <conditionalFormatting sqref="O8:O10">
    <cfRule type="cellIs" dxfId="62" priority="59" operator="equal">
      <formula>"Catastrófico"</formula>
    </cfRule>
    <cfRule type="cellIs" dxfId="61" priority="60" operator="equal">
      <formula>"Mayor"</formula>
    </cfRule>
    <cfRule type="cellIs" dxfId="60" priority="61" operator="equal">
      <formula>"Moderado"</formula>
    </cfRule>
    <cfRule type="cellIs" dxfId="59" priority="62" operator="equal">
      <formula>"Menor"</formula>
    </cfRule>
    <cfRule type="cellIs" dxfId="58" priority="63" operator="equal">
      <formula>"Leve"</formula>
    </cfRule>
  </conditionalFormatting>
  <conditionalFormatting sqref="AG8:AG10">
    <cfRule type="cellIs" dxfId="57" priority="55" operator="equal">
      <formula>"Extrema"</formula>
    </cfRule>
    <cfRule type="cellIs" dxfId="56" priority="56" operator="equal">
      <formula>"Alta"</formula>
    </cfRule>
    <cfRule type="cellIs" dxfId="55" priority="57" operator="equal">
      <formula>"Moderada"</formula>
    </cfRule>
    <cfRule type="cellIs" dxfId="54" priority="58" operator="equal">
      <formula>"Baja"</formula>
    </cfRule>
  </conditionalFormatting>
  <conditionalFormatting sqref="P11:R11">
    <cfRule type="cellIs" dxfId="53" priority="51" operator="equal">
      <formula>"Extrema"</formula>
    </cfRule>
    <cfRule type="cellIs" dxfId="52" priority="52" operator="equal">
      <formula>"Alta"</formula>
    </cfRule>
    <cfRule type="cellIs" dxfId="51" priority="53" operator="equal">
      <formula>"Moderada"</formula>
    </cfRule>
    <cfRule type="cellIs" dxfId="50" priority="54" operator="equal">
      <formula>"Baja"</formula>
    </cfRule>
  </conditionalFormatting>
  <conditionalFormatting sqref="L11">
    <cfRule type="cellIs" dxfId="49" priority="46" operator="equal">
      <formula>"Muy Alta"</formula>
    </cfRule>
    <cfRule type="cellIs" dxfId="48" priority="47" operator="equal">
      <formula>"Alta"</formula>
    </cfRule>
    <cfRule type="cellIs" dxfId="47" priority="48" operator="equal">
      <formula>"Media"</formula>
    </cfRule>
    <cfRule type="cellIs" dxfId="46" priority="49" operator="equal">
      <formula>"Baja"</formula>
    </cfRule>
    <cfRule type="cellIs" dxfId="45" priority="50" operator="equal">
      <formula>"Muy baja"</formula>
    </cfRule>
  </conditionalFormatting>
  <conditionalFormatting sqref="O11">
    <cfRule type="cellIs" dxfId="44" priority="41" operator="equal">
      <formula>"Catastrófico"</formula>
    </cfRule>
    <cfRule type="cellIs" dxfId="43" priority="42" operator="equal">
      <formula>"Mayor"</formula>
    </cfRule>
    <cfRule type="cellIs" dxfId="42" priority="43" operator="equal">
      <formula>"Moderado"</formula>
    </cfRule>
    <cfRule type="cellIs" dxfId="41" priority="44" operator="equal">
      <formula>"Menor"</formula>
    </cfRule>
    <cfRule type="cellIs" dxfId="40" priority="45" operator="equal">
      <formula>"Leve"</formula>
    </cfRule>
  </conditionalFormatting>
  <conditionalFormatting sqref="AG11">
    <cfRule type="cellIs" dxfId="39" priority="37" operator="equal">
      <formula>"Extrema"</formula>
    </cfRule>
    <cfRule type="cellIs" dxfId="38" priority="38" operator="equal">
      <formula>"Alta"</formula>
    </cfRule>
    <cfRule type="cellIs" dxfId="37" priority="39" operator="equal">
      <formula>"Moderada"</formula>
    </cfRule>
    <cfRule type="cellIs" dxfId="36" priority="40" operator="equal">
      <formula>"Baja"</formula>
    </cfRule>
  </conditionalFormatting>
  <conditionalFormatting sqref="P12:R12">
    <cfRule type="cellIs" dxfId="35" priority="33" operator="equal">
      <formula>"Extrema"</formula>
    </cfRule>
    <cfRule type="cellIs" dxfId="34" priority="34" operator="equal">
      <formula>"Alta"</formula>
    </cfRule>
    <cfRule type="cellIs" dxfId="33" priority="35" operator="equal">
      <formula>"Moderada"</formula>
    </cfRule>
    <cfRule type="cellIs" dxfId="32" priority="36" operator="equal">
      <formula>"Baja"</formula>
    </cfRule>
  </conditionalFormatting>
  <conditionalFormatting sqref="L12">
    <cfRule type="cellIs" dxfId="31" priority="28" operator="equal">
      <formula>"Muy Alta"</formula>
    </cfRule>
    <cfRule type="cellIs" dxfId="30" priority="29" operator="equal">
      <formula>"Alta"</formula>
    </cfRule>
    <cfRule type="cellIs" dxfId="29" priority="30" operator="equal">
      <formula>"Media"</formula>
    </cfRule>
    <cfRule type="cellIs" dxfId="28" priority="31" operator="equal">
      <formula>"Baja"</formula>
    </cfRule>
    <cfRule type="cellIs" dxfId="27" priority="32" operator="equal">
      <formula>"Muy baja"</formula>
    </cfRule>
  </conditionalFormatting>
  <conditionalFormatting sqref="O12">
    <cfRule type="cellIs" dxfId="26" priority="23" operator="equal">
      <formula>"Catastrófico"</formula>
    </cfRule>
    <cfRule type="cellIs" dxfId="25" priority="24" operator="equal">
      <formula>"Mayor"</formula>
    </cfRule>
    <cfRule type="cellIs" dxfId="24" priority="25" operator="equal">
      <formula>"Moderado"</formula>
    </cfRule>
    <cfRule type="cellIs" dxfId="23" priority="26" operator="equal">
      <formula>"Menor"</formula>
    </cfRule>
    <cfRule type="cellIs" dxfId="22" priority="27" operator="equal">
      <formula>"Leve"</formula>
    </cfRule>
  </conditionalFormatting>
  <conditionalFormatting sqref="AG12">
    <cfRule type="cellIs" dxfId="21" priority="19" operator="equal">
      <formula>"Extrema"</formula>
    </cfRule>
    <cfRule type="cellIs" dxfId="20" priority="20" operator="equal">
      <formula>"Alta"</formula>
    </cfRule>
    <cfRule type="cellIs" dxfId="19" priority="21" operator="equal">
      <formula>"Moderada"</formula>
    </cfRule>
    <cfRule type="cellIs" dxfId="18" priority="22" operator="equal">
      <formula>"Baja"</formula>
    </cfRule>
  </conditionalFormatting>
  <conditionalFormatting sqref="P13:R13">
    <cfRule type="cellIs" dxfId="17" priority="15" operator="equal">
      <formula>"Extrema"</formula>
    </cfRule>
    <cfRule type="cellIs" dxfId="16" priority="16" operator="equal">
      <formula>"Alta"</formula>
    </cfRule>
    <cfRule type="cellIs" dxfId="15" priority="17" operator="equal">
      <formula>"Moderada"</formula>
    </cfRule>
    <cfRule type="cellIs" dxfId="14" priority="18" operator="equal">
      <formula>"Baja"</formula>
    </cfRule>
  </conditionalFormatting>
  <conditionalFormatting sqref="L13">
    <cfRule type="cellIs" dxfId="13" priority="10" operator="equal">
      <formula>"Muy Alta"</formula>
    </cfRule>
    <cfRule type="cellIs" dxfId="12" priority="11" operator="equal">
      <formula>"Alta"</formula>
    </cfRule>
    <cfRule type="cellIs" dxfId="11" priority="12" operator="equal">
      <formula>"Media"</formula>
    </cfRule>
    <cfRule type="cellIs" dxfId="10" priority="13" operator="equal">
      <formula>"Baja"</formula>
    </cfRule>
    <cfRule type="cellIs" dxfId="9" priority="14" operator="equal">
      <formula>"Muy baja"</formula>
    </cfRule>
  </conditionalFormatting>
  <conditionalFormatting sqref="O13">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AG13">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count="7">
    <dataValidation allowBlank="1" showInputMessage="1" showErrorMessage="1" prompt="- Se investigan y se resuelven Oportunamente (15)_x000a__x000a_- No se investigan y resuelven Oportunamente (0)_x000a_" sqref="Y7" xr:uid="{64CCE2EF-E29D-4BA7-A50E-36D193F2C659}"/>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K7:M7" xr:uid="{6982FD82-73B8-45CB-966A-5C21763FECA0}"/>
    <dataValidation allowBlank="1" showInputMessage="1" showErrorMessage="1" prompt="Las consecuencias que puede ocasionar a la organización la materialización del Riesgo" sqref="C7" xr:uid="{9EF288F2-D191-4FC8-9E12-8BC1229C557A}"/>
    <dataValidation allowBlank="1" showInputMessage="1" showErrorMessage="1" prompt="Manual: Controles ejecutados por personas_x000a__x000a_Automático: Son ejecutados por un sistema" sqref="W7" xr:uid="{99882CBC-B5C1-412D-AF00-7A24752639E2}"/>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U7" xr:uid="{7C4C17B2-05FE-41B6-B9EC-9CCBB2E556EB}"/>
    <dataValidation allowBlank="1" showInputMessage="1" showErrorMessage="1" prompt="_x000a__x000a_" sqref="P7" xr:uid="{CE38A7AA-C007-4B13-940E-D29D843F1A9E}"/>
    <dataValidation allowBlank="1" showInputMessage="1" showErrorMessage="1" prompt="- Prevenir (15)_x000a__x000a_- Detectar (10)_x000a__x000a_- No es un Control (0)" sqref="AA7:AB7" xr:uid="{59C70952-2C6A-49CD-B862-8AA4E6B42D19}"/>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colBreaks count="1" manualBreakCount="1">
    <brk id="18" max="27" man="1"/>
  </colBreaks>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5515DC40-4BFB-4ED2-B799-0B939D7F0FCF}">
          <x14:formula1>
            <xm:f>'No Eliminar'!$K$3:$K$5</xm:f>
          </x14:formula1>
          <xm:sqref>W8 W11:W13</xm:sqref>
        </x14:dataValidation>
        <x14:dataValidation type="list" allowBlank="1" showInputMessage="1" showErrorMessage="1" xr:uid="{4F84937B-AE2B-449D-BBF4-38B99A567762}">
          <x14:formula1>
            <xm:f>'No Eliminar'!$R$9:$R$11</xm:f>
          </x14:formula1>
          <xm:sqref>AA8:AA9 AA11:AA13</xm:sqref>
        </x14:dataValidation>
        <x14:dataValidation type="list" allowBlank="1" showInputMessage="1" showErrorMessage="1" xr:uid="{31E97894-F01B-47D1-9826-3D01C58FB7B1}">
          <x14:formula1>
            <xm:f>'No Eliminar'!$S$9:$S$11</xm:f>
          </x14:formula1>
          <xm:sqref>AB8 AB11:AB13</xm:sqref>
        </x14:dataValidation>
        <x14:dataValidation type="list" allowBlank="1" showInputMessage="1" showErrorMessage="1" xr:uid="{50CA7479-C3D0-4AF4-8928-F20CEE1422FC}">
          <x14:formula1>
            <xm:f>'No Eliminar'!$K$3:$K$4</xm:f>
          </x14:formula1>
          <xm:sqref>W9:W10</xm:sqref>
        </x14:dataValidation>
        <x14:dataValidation type="list" allowBlank="1" showInputMessage="1" showErrorMessage="1" xr:uid="{A656A522-6626-4982-BBC6-97BDEB80104E}">
          <x14:formula1>
            <xm:f>'No Eliminar'!$R$9:$R$10</xm:f>
          </x14:formula1>
          <xm:sqref>AA10</xm:sqref>
        </x14:dataValidation>
        <x14:dataValidation type="list" allowBlank="1" showInputMessage="1" showErrorMessage="1" xr:uid="{2A7020D4-A4D4-4D1B-9FC1-AF9938C7E115}">
          <x14:formula1>
            <xm:f>'No Eliminar'!$S$9:$S$10</xm:f>
          </x14:formula1>
          <xm:sqref>AB9:AB10</xm:sqref>
        </x14:dataValidation>
        <x14:dataValidation type="list" allowBlank="1" showInputMessage="1" showErrorMessage="1" xr:uid="{99588324-571A-4E78-B4FD-7524E75E6F74}">
          <x14:formula1>
            <xm:f>'No Eliminar'!$T$9:$T$15</xm:f>
          </x14:formula1>
          <xm:sqref>F8:F13</xm:sqref>
        </x14:dataValidation>
        <x14:dataValidation type="list" allowBlank="1" showInputMessage="1" showErrorMessage="1" xr:uid="{68AAC1D8-D86D-4C2F-BA01-0DCE548CA04A}">
          <x14:formula1>
            <xm:f>'No Eliminar'!$Q$16:$Q$20</xm:f>
          </x14:formula1>
          <xm:sqref>K8:K13</xm:sqref>
        </x14:dataValidation>
        <x14:dataValidation type="list" allowBlank="1" showInputMessage="1" showErrorMessage="1" xr:uid="{CE36B6C8-7F6A-48BF-B9FB-29C261B05C7F}">
          <x14:formula1>
            <xm:f>'No Eliminar'!$I$14:$I$25</xm:f>
          </x14:formula1>
          <xm:sqref>N8:N13</xm:sqref>
        </x14:dataValidation>
        <x14:dataValidation type="list" allowBlank="1" showInputMessage="1" showErrorMessage="1" xr:uid="{ED1B8A03-7E02-4FF0-8A55-8756D101290F}">
          <x14:formula1>
            <xm:f>'No Eliminar'!$J$3:$J$5</xm:f>
          </x14:formula1>
          <xm:sqref>U8:U13</xm:sqref>
        </x14:dataValidation>
        <x14:dataValidation type="list" allowBlank="1" showInputMessage="1" showErrorMessage="1" xr:uid="{F3D798DD-CE17-4501-A14C-A88CF0491760}">
          <x14:formula1>
            <xm:f>'No Eliminar'!$R$3:$R$6</xm:f>
          </x14:formula1>
          <xm:sqref>AH8:AH13</xm:sqref>
        </x14:dataValidation>
        <x14:dataValidation type="list" allowBlank="1" showInputMessage="1" showErrorMessage="1" xr:uid="{14FAB1AF-A127-46F1-B255-D0F46A3ABA5D}">
          <x14:formula1>
            <xm:f>'No Eliminar'!$Q$9:$Q$10</xm:f>
          </x14:formula1>
          <xm:sqref>Z8:Z13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AJ20"/>
  <sheetViews>
    <sheetView showGridLines="0" zoomScaleNormal="100" workbookViewId="0"/>
  </sheetViews>
  <sheetFormatPr baseColWidth="10" defaultColWidth="9.28515625" defaultRowHeight="16.5" x14ac:dyDescent="0.3"/>
  <cols>
    <col min="1" max="5" width="3.7109375" style="10" customWidth="1"/>
    <col min="6" max="6" width="1.28515625" style="10" customWidth="1"/>
    <col min="7" max="36" width="3.7109375" style="10" customWidth="1"/>
    <col min="37" max="16384" width="9.28515625" style="10"/>
  </cols>
  <sheetData>
    <row r="1" spans="3:36" ht="18" customHeight="1" x14ac:dyDescent="0.3"/>
    <row r="4" spans="3:36" ht="51" customHeight="1" x14ac:dyDescent="0.3">
      <c r="C4" s="11"/>
      <c r="D4" s="11"/>
      <c r="E4" s="213" t="s">
        <v>86</v>
      </c>
      <c r="F4" s="11"/>
      <c r="G4" s="205" t="s">
        <v>34</v>
      </c>
      <c r="H4" s="205"/>
      <c r="I4" s="205"/>
      <c r="J4" s="205"/>
      <c r="K4" s="205"/>
      <c r="L4" s="205"/>
      <c r="M4" s="206">
        <v>5</v>
      </c>
      <c r="N4" s="206"/>
      <c r="O4" s="206"/>
      <c r="P4" s="206"/>
      <c r="Q4" s="206">
        <v>10</v>
      </c>
      <c r="R4" s="206"/>
      <c r="S4" s="206"/>
      <c r="T4" s="206"/>
      <c r="U4" s="204">
        <v>15</v>
      </c>
      <c r="V4" s="204"/>
      <c r="W4" s="204"/>
      <c r="X4" s="204"/>
      <c r="Y4" s="204">
        <v>20</v>
      </c>
      <c r="Z4" s="204"/>
      <c r="AA4" s="204"/>
      <c r="AB4" s="204"/>
      <c r="AC4" s="204">
        <v>25</v>
      </c>
      <c r="AD4" s="204"/>
      <c r="AE4" s="204"/>
      <c r="AF4" s="204"/>
      <c r="AG4" s="11"/>
      <c r="AH4" s="11"/>
      <c r="AI4" s="11"/>
      <c r="AJ4" s="12"/>
    </row>
    <row r="5" spans="3:36" ht="51" customHeight="1" x14ac:dyDescent="0.3">
      <c r="C5" s="11"/>
      <c r="D5" s="11"/>
      <c r="E5" s="213"/>
      <c r="F5" s="11"/>
      <c r="G5" s="205" t="s">
        <v>33</v>
      </c>
      <c r="H5" s="205"/>
      <c r="I5" s="205"/>
      <c r="J5" s="205"/>
      <c r="K5" s="205"/>
      <c r="L5" s="205"/>
      <c r="M5" s="207">
        <v>4</v>
      </c>
      <c r="N5" s="207"/>
      <c r="O5" s="207"/>
      <c r="P5" s="207"/>
      <c r="Q5" s="206">
        <v>8</v>
      </c>
      <c r="R5" s="206"/>
      <c r="S5" s="206"/>
      <c r="T5" s="206"/>
      <c r="U5" s="206">
        <v>12</v>
      </c>
      <c r="V5" s="206"/>
      <c r="W5" s="206"/>
      <c r="X5" s="206"/>
      <c r="Y5" s="204">
        <v>16</v>
      </c>
      <c r="Z5" s="204"/>
      <c r="AA5" s="204"/>
      <c r="AB5" s="204"/>
      <c r="AC5" s="204">
        <v>20</v>
      </c>
      <c r="AD5" s="204"/>
      <c r="AE5" s="204"/>
      <c r="AF5" s="204"/>
      <c r="AG5" s="11"/>
      <c r="AH5" s="11"/>
      <c r="AI5" s="11"/>
      <c r="AJ5" s="12"/>
    </row>
    <row r="6" spans="3:36" ht="51" customHeight="1" x14ac:dyDescent="0.3">
      <c r="C6" s="11"/>
      <c r="D6" s="11"/>
      <c r="E6" s="213"/>
      <c r="F6" s="11"/>
      <c r="G6" s="205" t="s">
        <v>100</v>
      </c>
      <c r="H6" s="205"/>
      <c r="I6" s="205"/>
      <c r="J6" s="205"/>
      <c r="K6" s="205"/>
      <c r="L6" s="205"/>
      <c r="M6" s="212">
        <v>3</v>
      </c>
      <c r="N6" s="212"/>
      <c r="O6" s="212"/>
      <c r="P6" s="212"/>
      <c r="Q6" s="207">
        <v>6</v>
      </c>
      <c r="R6" s="207"/>
      <c r="S6" s="207"/>
      <c r="T6" s="207"/>
      <c r="U6" s="206">
        <v>9</v>
      </c>
      <c r="V6" s="206"/>
      <c r="W6" s="206"/>
      <c r="X6" s="206"/>
      <c r="Y6" s="204">
        <v>12</v>
      </c>
      <c r="Z6" s="204"/>
      <c r="AA6" s="204"/>
      <c r="AB6" s="204"/>
      <c r="AC6" s="204">
        <v>15</v>
      </c>
      <c r="AD6" s="204"/>
      <c r="AE6" s="204"/>
      <c r="AF6" s="204"/>
      <c r="AG6" s="11"/>
      <c r="AH6" s="11"/>
      <c r="AI6" s="11"/>
      <c r="AJ6" s="13"/>
    </row>
    <row r="7" spans="3:36" ht="51" customHeight="1" x14ac:dyDescent="0.3">
      <c r="C7" s="11"/>
      <c r="D7" s="11"/>
      <c r="E7" s="213"/>
      <c r="F7" s="11"/>
      <c r="G7" s="205" t="s">
        <v>32</v>
      </c>
      <c r="H7" s="205"/>
      <c r="I7" s="205"/>
      <c r="J7" s="205"/>
      <c r="K7" s="205"/>
      <c r="L7" s="205"/>
      <c r="M7" s="212">
        <v>2</v>
      </c>
      <c r="N7" s="212"/>
      <c r="O7" s="212"/>
      <c r="P7" s="212"/>
      <c r="Q7" s="212">
        <v>4</v>
      </c>
      <c r="R7" s="212"/>
      <c r="S7" s="212"/>
      <c r="T7" s="212"/>
      <c r="U7" s="207">
        <v>6</v>
      </c>
      <c r="V7" s="207"/>
      <c r="W7" s="207"/>
      <c r="X7" s="207"/>
      <c r="Y7" s="206">
        <v>8</v>
      </c>
      <c r="Z7" s="206"/>
      <c r="AA7" s="206">
        <v>8</v>
      </c>
      <c r="AB7" s="206"/>
      <c r="AC7" s="204">
        <v>10</v>
      </c>
      <c r="AD7" s="204"/>
      <c r="AE7" s="204"/>
      <c r="AF7" s="204"/>
      <c r="AG7" s="11"/>
      <c r="AH7" s="11"/>
      <c r="AI7" s="11"/>
      <c r="AJ7" s="13" t="s">
        <v>25</v>
      </c>
    </row>
    <row r="8" spans="3:36" ht="51" customHeight="1" x14ac:dyDescent="0.3">
      <c r="C8" s="11"/>
      <c r="D8" s="11"/>
      <c r="E8" s="213"/>
      <c r="F8" s="11"/>
      <c r="G8" s="205" t="s">
        <v>87</v>
      </c>
      <c r="H8" s="205"/>
      <c r="I8" s="205"/>
      <c r="J8" s="205"/>
      <c r="K8" s="205"/>
      <c r="L8" s="205"/>
      <c r="M8" s="212">
        <v>1</v>
      </c>
      <c r="N8" s="212"/>
      <c r="O8" s="212"/>
      <c r="P8" s="212"/>
      <c r="Q8" s="212">
        <v>2</v>
      </c>
      <c r="R8" s="212"/>
      <c r="S8" s="212"/>
      <c r="T8" s="212"/>
      <c r="U8" s="207">
        <v>3</v>
      </c>
      <c r="V8" s="207"/>
      <c r="W8" s="207"/>
      <c r="X8" s="207"/>
      <c r="Y8" s="206">
        <v>4</v>
      </c>
      <c r="Z8" s="206"/>
      <c r="AA8" s="206"/>
      <c r="AB8" s="206"/>
      <c r="AC8" s="206">
        <v>5</v>
      </c>
      <c r="AD8" s="206"/>
      <c r="AE8" s="206"/>
      <c r="AF8" s="206"/>
      <c r="AG8" s="11"/>
      <c r="AH8" s="11"/>
      <c r="AI8" s="11"/>
      <c r="AJ8" s="12"/>
    </row>
    <row r="9" spans="3:36" ht="45" customHeight="1" x14ac:dyDescent="0.3">
      <c r="C9" s="11"/>
      <c r="D9" s="11"/>
      <c r="E9" s="213"/>
      <c r="F9" s="11"/>
      <c r="G9" s="211"/>
      <c r="H9" s="211"/>
      <c r="I9" s="211"/>
      <c r="J9" s="211"/>
      <c r="K9" s="211"/>
      <c r="L9" s="211"/>
      <c r="M9" s="205" t="s">
        <v>27</v>
      </c>
      <c r="N9" s="205"/>
      <c r="O9" s="205"/>
      <c r="P9" s="205"/>
      <c r="Q9" s="205" t="s">
        <v>28</v>
      </c>
      <c r="R9" s="205"/>
      <c r="S9" s="205"/>
      <c r="T9" s="205"/>
      <c r="U9" s="205" t="s">
        <v>29</v>
      </c>
      <c r="V9" s="205"/>
      <c r="W9" s="205"/>
      <c r="X9" s="205"/>
      <c r="Y9" s="205" t="s">
        <v>30</v>
      </c>
      <c r="Z9" s="205"/>
      <c r="AA9" s="205"/>
      <c r="AB9" s="205"/>
      <c r="AC9" s="205" t="s">
        <v>31</v>
      </c>
      <c r="AD9" s="205"/>
      <c r="AE9" s="205"/>
      <c r="AF9" s="205"/>
      <c r="AG9" s="11"/>
      <c r="AH9" s="11"/>
      <c r="AI9" s="11"/>
      <c r="AJ9" s="13" t="s">
        <v>24</v>
      </c>
    </row>
    <row r="10" spans="3:36" ht="11.25" customHeight="1" x14ac:dyDescent="0.3">
      <c r="C10" s="11"/>
      <c r="D10" s="11"/>
      <c r="E10" s="11"/>
      <c r="F10" s="11"/>
      <c r="G10" s="14"/>
      <c r="H10" s="14"/>
      <c r="I10" s="14"/>
      <c r="J10" s="14"/>
      <c r="K10" s="14"/>
      <c r="L10" s="14"/>
      <c r="M10" s="15"/>
      <c r="N10" s="15"/>
      <c r="O10" s="15"/>
      <c r="P10" s="15"/>
      <c r="Q10" s="15"/>
      <c r="R10" s="15"/>
      <c r="S10" s="15"/>
      <c r="T10" s="15"/>
      <c r="U10" s="15"/>
      <c r="V10" s="15"/>
      <c r="W10" s="15"/>
      <c r="X10" s="15"/>
      <c r="Y10" s="15"/>
      <c r="Z10" s="15"/>
      <c r="AA10" s="15"/>
      <c r="AB10" s="15"/>
      <c r="AC10" s="15"/>
      <c r="AD10" s="15"/>
      <c r="AE10" s="15"/>
      <c r="AF10" s="15"/>
      <c r="AG10" s="11"/>
      <c r="AH10" s="11"/>
      <c r="AI10" s="11"/>
      <c r="AJ10" s="13"/>
    </row>
    <row r="11" spans="3:36" s="18" customFormat="1" ht="20.25" customHeight="1" x14ac:dyDescent="0.3">
      <c r="C11" s="16"/>
      <c r="D11" s="16"/>
      <c r="E11" s="16"/>
      <c r="F11" s="16"/>
      <c r="G11" s="210" t="s">
        <v>3</v>
      </c>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16"/>
      <c r="AH11" s="16"/>
      <c r="AI11" s="16"/>
      <c r="AJ11" s="17"/>
    </row>
    <row r="12" spans="3:36" x14ac:dyDescent="0.3">
      <c r="C12" s="11"/>
      <c r="D12" s="11"/>
      <c r="E12" s="11"/>
      <c r="F12" s="11"/>
      <c r="G12" s="11"/>
      <c r="H12" s="11"/>
      <c r="I12" s="19"/>
      <c r="J12" s="20"/>
      <c r="K12" s="21"/>
      <c r="L12" s="22"/>
      <c r="M12" s="22"/>
      <c r="N12" s="21"/>
      <c r="O12" s="22"/>
      <c r="P12" s="22"/>
      <c r="Q12" s="21"/>
      <c r="R12" s="22"/>
      <c r="S12" s="22"/>
      <c r="T12" s="21"/>
      <c r="U12" s="22"/>
      <c r="V12" s="22"/>
      <c r="W12" s="22"/>
      <c r="X12" s="11"/>
      <c r="Y12" s="11"/>
      <c r="Z12" s="11"/>
      <c r="AA12" s="11"/>
      <c r="AB12" s="11"/>
      <c r="AC12" s="11"/>
      <c r="AD12" s="11"/>
      <c r="AE12" s="11"/>
      <c r="AF12" s="11"/>
      <c r="AG12" s="11"/>
      <c r="AH12" s="11"/>
      <c r="AI12" s="11"/>
      <c r="AJ12" s="11"/>
    </row>
    <row r="13" spans="3:36" x14ac:dyDescent="0.3">
      <c r="C13" s="11"/>
      <c r="D13" s="11"/>
      <c r="E13" s="11"/>
      <c r="F13" s="11"/>
      <c r="G13" s="11"/>
      <c r="H13" s="11"/>
      <c r="I13" s="23"/>
      <c r="J13" s="16"/>
      <c r="K13" s="11"/>
      <c r="L13" s="11"/>
      <c r="M13" s="24" t="s">
        <v>35</v>
      </c>
      <c r="N13" s="25" t="s">
        <v>36</v>
      </c>
      <c r="O13" s="26"/>
      <c r="P13" s="27"/>
      <c r="Q13" s="28" t="s">
        <v>37</v>
      </c>
      <c r="R13" s="25" t="s">
        <v>38</v>
      </c>
      <c r="S13" s="26"/>
      <c r="T13" s="27"/>
      <c r="U13" s="29" t="s">
        <v>39</v>
      </c>
      <c r="V13" s="25" t="s">
        <v>40</v>
      </c>
      <c r="W13" s="30"/>
      <c r="X13" s="27"/>
      <c r="Y13" s="31" t="s">
        <v>41</v>
      </c>
      <c r="Z13" s="25" t="s">
        <v>42</v>
      </c>
      <c r="AA13" s="27"/>
      <c r="AB13" s="11"/>
      <c r="AC13" s="11"/>
      <c r="AD13" s="11"/>
      <c r="AE13" s="11"/>
      <c r="AF13" s="11"/>
      <c r="AG13" s="11"/>
      <c r="AH13" s="11"/>
      <c r="AI13" s="11"/>
      <c r="AJ13" s="11"/>
    </row>
    <row r="14" spans="3:36" x14ac:dyDescent="0.3">
      <c r="C14" s="11"/>
      <c r="D14" s="11"/>
      <c r="E14" s="11"/>
      <c r="F14" s="11"/>
      <c r="G14" s="11"/>
      <c r="H14" s="11"/>
      <c r="I14" s="32"/>
      <c r="J14" s="21"/>
      <c r="K14" s="20"/>
      <c r="L14" s="33"/>
      <c r="M14" s="32"/>
      <c r="N14" s="21"/>
      <c r="O14" s="32"/>
      <c r="P14" s="32"/>
      <c r="Q14" s="21"/>
      <c r="R14" s="32"/>
      <c r="S14" s="32"/>
      <c r="T14" s="21"/>
      <c r="U14" s="32"/>
      <c r="V14" s="32"/>
      <c r="W14" s="32"/>
      <c r="X14" s="11"/>
      <c r="Y14" s="11"/>
      <c r="Z14" s="11"/>
      <c r="AA14" s="11"/>
      <c r="AB14" s="11"/>
      <c r="AC14" s="11"/>
      <c r="AD14" s="11"/>
      <c r="AE14" s="11"/>
      <c r="AF14" s="11"/>
      <c r="AG14" s="11"/>
      <c r="AH14" s="11"/>
      <c r="AI14" s="11"/>
      <c r="AJ14" s="11"/>
    </row>
    <row r="15" spans="3:36" x14ac:dyDescent="0.3">
      <c r="C15" s="209" t="s">
        <v>43</v>
      </c>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row>
    <row r="16" spans="3:36" x14ac:dyDescent="0.3">
      <c r="C16" s="11"/>
      <c r="D16" s="11"/>
      <c r="E16" s="11"/>
      <c r="F16" s="11"/>
      <c r="G16" s="11"/>
      <c r="H16" s="11"/>
      <c r="I16" s="16"/>
      <c r="J16" s="16"/>
      <c r="K16" s="34"/>
      <c r="L16" s="34"/>
      <c r="M16" s="16"/>
      <c r="N16" s="16"/>
      <c r="O16" s="16"/>
      <c r="P16" s="16"/>
      <c r="Q16" s="16"/>
      <c r="R16" s="16"/>
      <c r="S16" s="16"/>
      <c r="T16" s="16"/>
      <c r="U16" s="16"/>
      <c r="V16" s="16"/>
      <c r="W16" s="16"/>
      <c r="X16" s="11"/>
      <c r="Y16" s="11"/>
      <c r="Z16" s="11"/>
      <c r="AA16" s="11"/>
      <c r="AB16" s="11"/>
      <c r="AC16" s="11"/>
      <c r="AD16" s="11"/>
      <c r="AE16" s="11"/>
      <c r="AF16" s="11"/>
      <c r="AG16" s="11"/>
      <c r="AH16" s="11"/>
      <c r="AI16" s="11"/>
      <c r="AJ16" s="11"/>
    </row>
    <row r="17" spans="3:36" x14ac:dyDescent="0.3">
      <c r="C17" s="11"/>
      <c r="D17" s="11"/>
      <c r="E17" s="11"/>
      <c r="F17" s="11"/>
      <c r="G17" s="11"/>
      <c r="H17" s="11"/>
      <c r="I17" s="32"/>
      <c r="J17" s="21"/>
      <c r="K17" s="20"/>
      <c r="L17" s="20"/>
      <c r="M17" s="21"/>
      <c r="N17" s="21"/>
      <c r="O17" s="21"/>
      <c r="P17" s="21"/>
      <c r="Q17" s="21"/>
      <c r="R17" s="21"/>
      <c r="S17" s="21"/>
      <c r="T17" s="21"/>
      <c r="U17" s="21"/>
      <c r="V17" s="21"/>
      <c r="W17" s="21"/>
      <c r="X17" s="11"/>
      <c r="Y17" s="11"/>
      <c r="Z17" s="11"/>
      <c r="AA17" s="11"/>
      <c r="AB17" s="11"/>
      <c r="AC17" s="11"/>
      <c r="AD17" s="11"/>
      <c r="AE17" s="11"/>
      <c r="AF17" s="11"/>
      <c r="AG17" s="11"/>
      <c r="AH17" s="11"/>
      <c r="AI17" s="11"/>
      <c r="AJ17" s="11"/>
    </row>
    <row r="18" spans="3:36" ht="32.25" customHeight="1" x14ac:dyDescent="0.3">
      <c r="C18" s="208" t="s">
        <v>88</v>
      </c>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row>
    <row r="19" spans="3:36" x14ac:dyDescent="0.3">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row>
    <row r="20" spans="3:36" x14ac:dyDescent="0.3">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row>
  </sheetData>
  <mergeCells count="40">
    <mergeCell ref="AC6:AF6"/>
    <mergeCell ref="Y6:AB6"/>
    <mergeCell ref="M9:P9"/>
    <mergeCell ref="Q9:T9"/>
    <mergeCell ref="U9:X9"/>
    <mergeCell ref="Y9:AB9"/>
    <mergeCell ref="AC7:AF7"/>
    <mergeCell ref="G7:L7"/>
    <mergeCell ref="M7:P7"/>
    <mergeCell ref="Q7:T7"/>
    <mergeCell ref="U7:X7"/>
    <mergeCell ref="Y7:AB7"/>
    <mergeCell ref="C18:AJ18"/>
    <mergeCell ref="C15:AJ15"/>
    <mergeCell ref="G11:AF11"/>
    <mergeCell ref="G9:L9"/>
    <mergeCell ref="AC8:AF8"/>
    <mergeCell ref="G8:L8"/>
    <mergeCell ref="M8:P8"/>
    <mergeCell ref="Q8:T8"/>
    <mergeCell ref="U8:X8"/>
    <mergeCell ref="Y8:AB8"/>
    <mergeCell ref="AC9:AF9"/>
    <mergeCell ref="E4:E9"/>
    <mergeCell ref="G6:L6"/>
    <mergeCell ref="M6:P6"/>
    <mergeCell ref="Q6:T6"/>
    <mergeCell ref="U6:X6"/>
    <mergeCell ref="Y5:AB5"/>
    <mergeCell ref="AC5:AF5"/>
    <mergeCell ref="Y4:AB4"/>
    <mergeCell ref="AC4:AF4"/>
    <mergeCell ref="G4:L4"/>
    <mergeCell ref="M4:P4"/>
    <mergeCell ref="Q4:T4"/>
    <mergeCell ref="U4:X4"/>
    <mergeCell ref="G5:L5"/>
    <mergeCell ref="M5:P5"/>
    <mergeCell ref="Q5:T5"/>
    <mergeCell ref="U5:X5"/>
  </mergeCells>
  <pageMargins left="0.39370078740157483" right="0.39370078740157483" top="0.39370078740157483" bottom="0.39370078740157483" header="0.31496062992125984" footer="0.31496062992125984"/>
  <pageSetup scale="9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T28"/>
  <sheetViews>
    <sheetView zoomScale="85" zoomScaleNormal="85" workbookViewId="0">
      <selection activeCell="D2" sqref="D2"/>
    </sheetView>
  </sheetViews>
  <sheetFormatPr baseColWidth="10" defaultColWidth="11.42578125" defaultRowHeight="15" x14ac:dyDescent="0.25"/>
  <cols>
    <col min="1" max="1" width="11.42578125" style="1"/>
    <col min="2" max="2" width="13.85546875" style="1" customWidth="1"/>
    <col min="3" max="3" width="41.5703125" style="1" customWidth="1"/>
    <col min="4" max="4" width="30.5703125" style="1" customWidth="1"/>
    <col min="5" max="5" width="12.28515625" style="1" bestFit="1" customWidth="1"/>
    <col min="6" max="6" width="12.28515625" style="1" customWidth="1"/>
    <col min="7" max="8" width="23.5703125" style="1" customWidth="1"/>
    <col min="9" max="9" width="24.85546875" style="68" customWidth="1"/>
    <col min="10" max="10" width="59.7109375" style="68" customWidth="1"/>
    <col min="11" max="11" width="16.28515625" style="1" customWidth="1"/>
    <col min="12" max="12" width="17.140625" style="1" customWidth="1"/>
    <col min="13" max="13" width="19.5703125" style="1" customWidth="1"/>
    <col min="14" max="14" width="37.28515625" style="1" customWidth="1"/>
    <col min="15" max="15" width="21.42578125" style="1" customWidth="1"/>
    <col min="16" max="16" width="11.42578125" style="1"/>
    <col min="17" max="17" width="16.140625" style="1" customWidth="1"/>
    <col min="18" max="18" width="11.42578125" style="1"/>
    <col min="19" max="19" width="17" style="1" customWidth="1"/>
    <col min="20" max="20" width="33.42578125" style="1" customWidth="1"/>
    <col min="21" max="16384" width="11.42578125" style="1"/>
  </cols>
  <sheetData>
    <row r="2" spans="2:20" x14ac:dyDescent="0.25">
      <c r="B2" s="2" t="s">
        <v>44</v>
      </c>
      <c r="C2" s="2" t="s">
        <v>44</v>
      </c>
      <c r="D2" s="2" t="s">
        <v>45</v>
      </c>
      <c r="E2" s="2" t="s">
        <v>22</v>
      </c>
      <c r="F2" s="2" t="s">
        <v>111</v>
      </c>
      <c r="G2" s="2" t="s">
        <v>23</v>
      </c>
      <c r="H2" s="2" t="s">
        <v>111</v>
      </c>
      <c r="I2" s="67" t="s">
        <v>101</v>
      </c>
      <c r="J2" s="67" t="s">
        <v>46</v>
      </c>
      <c r="K2" s="2" t="s">
        <v>140</v>
      </c>
      <c r="L2" s="2" t="s">
        <v>22</v>
      </c>
      <c r="M2" s="2" t="s">
        <v>23</v>
      </c>
      <c r="N2" s="2" t="s">
        <v>47</v>
      </c>
      <c r="Q2" s="2" t="s">
        <v>48</v>
      </c>
    </row>
    <row r="3" spans="2:20" x14ac:dyDescent="0.25">
      <c r="B3" s="1" t="s">
        <v>49</v>
      </c>
      <c r="C3" s="1" t="s">
        <v>50</v>
      </c>
      <c r="D3" s="1" t="s">
        <v>7</v>
      </c>
      <c r="E3" s="3" t="s">
        <v>110</v>
      </c>
      <c r="F3" s="45">
        <v>0.2</v>
      </c>
      <c r="G3" s="1" t="s">
        <v>112</v>
      </c>
      <c r="H3" s="45">
        <v>0.2</v>
      </c>
      <c r="I3" s="68" t="s">
        <v>81</v>
      </c>
      <c r="J3" s="68" t="s">
        <v>21</v>
      </c>
      <c r="K3" s="1" t="s">
        <v>141</v>
      </c>
      <c r="L3" s="3" t="s">
        <v>110</v>
      </c>
      <c r="M3" s="1" t="s">
        <v>112</v>
      </c>
      <c r="N3" s="49" t="s">
        <v>114</v>
      </c>
      <c r="O3" s="1" t="s">
        <v>25</v>
      </c>
      <c r="R3" s="1" t="s">
        <v>189</v>
      </c>
    </row>
    <row r="4" spans="2:20" x14ac:dyDescent="0.25">
      <c r="B4" s="1" t="s">
        <v>96</v>
      </c>
      <c r="C4" s="1" t="s">
        <v>51</v>
      </c>
      <c r="D4" s="1" t="s">
        <v>8</v>
      </c>
      <c r="E4" s="3" t="s">
        <v>25</v>
      </c>
      <c r="F4" s="45">
        <v>0.4</v>
      </c>
      <c r="G4" s="1" t="s">
        <v>11</v>
      </c>
      <c r="H4" s="45">
        <v>0.4</v>
      </c>
      <c r="I4" s="69" t="s">
        <v>82</v>
      </c>
      <c r="J4" s="68" t="s">
        <v>80</v>
      </c>
      <c r="K4" s="1" t="s">
        <v>142</v>
      </c>
      <c r="L4" s="3" t="s">
        <v>25</v>
      </c>
      <c r="M4" s="1" t="s">
        <v>11</v>
      </c>
      <c r="N4" s="49" t="s">
        <v>115</v>
      </c>
      <c r="O4" s="1" t="s">
        <v>25</v>
      </c>
      <c r="R4" s="1" t="s">
        <v>188</v>
      </c>
    </row>
    <row r="5" spans="2:20" x14ac:dyDescent="0.25">
      <c r="B5" s="1" t="s">
        <v>52</v>
      </c>
      <c r="C5" s="1" t="s">
        <v>53</v>
      </c>
      <c r="D5" s="1" t="s">
        <v>14</v>
      </c>
      <c r="E5" s="3" t="s">
        <v>108</v>
      </c>
      <c r="F5" s="45">
        <v>0.6</v>
      </c>
      <c r="G5" s="1" t="s">
        <v>13</v>
      </c>
      <c r="H5" s="45">
        <v>0.6</v>
      </c>
      <c r="I5" s="68" t="s">
        <v>83</v>
      </c>
      <c r="J5" s="68" t="s">
        <v>139</v>
      </c>
      <c r="L5" s="3" t="s">
        <v>108</v>
      </c>
      <c r="M5" s="1" t="s">
        <v>13</v>
      </c>
      <c r="N5" s="47" t="s">
        <v>116</v>
      </c>
      <c r="O5" s="1" t="s">
        <v>171</v>
      </c>
      <c r="R5" s="1" t="s">
        <v>167</v>
      </c>
    </row>
    <row r="6" spans="2:20" x14ac:dyDescent="0.25">
      <c r="B6" s="1" t="s">
        <v>54</v>
      </c>
      <c r="C6" s="1" t="s">
        <v>54</v>
      </c>
      <c r="D6" s="1" t="s">
        <v>17</v>
      </c>
      <c r="E6" s="3" t="s">
        <v>26</v>
      </c>
      <c r="F6" s="45">
        <v>0.8</v>
      </c>
      <c r="G6" s="1" t="s">
        <v>10</v>
      </c>
      <c r="H6" s="45">
        <v>0.8</v>
      </c>
      <c r="I6" s="68" t="s">
        <v>84</v>
      </c>
      <c r="J6" s="70" t="s">
        <v>164</v>
      </c>
      <c r="L6" s="3" t="s">
        <v>26</v>
      </c>
      <c r="M6" s="1" t="s">
        <v>10</v>
      </c>
      <c r="N6" s="50" t="s">
        <v>117</v>
      </c>
      <c r="O6" s="1" t="s">
        <v>26</v>
      </c>
      <c r="R6" s="1" t="s">
        <v>187</v>
      </c>
    </row>
    <row r="7" spans="2:20" x14ac:dyDescent="0.25">
      <c r="B7" s="1" t="s">
        <v>95</v>
      </c>
      <c r="C7" s="1" t="s">
        <v>55</v>
      </c>
      <c r="D7" s="1" t="s">
        <v>12</v>
      </c>
      <c r="E7" s="3" t="s">
        <v>109</v>
      </c>
      <c r="F7" s="45">
        <v>1</v>
      </c>
      <c r="G7" s="1" t="s">
        <v>113</v>
      </c>
      <c r="H7" s="45">
        <v>1</v>
      </c>
      <c r="I7" s="69"/>
      <c r="L7" s="51" t="s">
        <v>109</v>
      </c>
      <c r="M7" s="52" t="s">
        <v>113</v>
      </c>
      <c r="N7" s="48" t="s">
        <v>118</v>
      </c>
      <c r="O7" s="1" t="s">
        <v>24</v>
      </c>
    </row>
    <row r="8" spans="2:20" x14ac:dyDescent="0.25">
      <c r="B8" s="1" t="s">
        <v>55</v>
      </c>
      <c r="C8" s="1" t="s">
        <v>95</v>
      </c>
      <c r="D8" s="1" t="s">
        <v>15</v>
      </c>
      <c r="E8" s="3" t="s">
        <v>76</v>
      </c>
      <c r="F8" s="3"/>
      <c r="G8" s="3" t="s">
        <v>6</v>
      </c>
      <c r="H8" s="3"/>
      <c r="L8" s="51"/>
      <c r="M8" s="51"/>
      <c r="N8" s="49" t="s">
        <v>119</v>
      </c>
      <c r="O8" s="1" t="s">
        <v>25</v>
      </c>
      <c r="Q8" s="2" t="s">
        <v>145</v>
      </c>
      <c r="R8" s="2" t="s">
        <v>149</v>
      </c>
      <c r="S8" s="2" t="s">
        <v>153</v>
      </c>
      <c r="T8" s="2" t="s">
        <v>163</v>
      </c>
    </row>
    <row r="9" spans="2:20" x14ac:dyDescent="0.25">
      <c r="B9" s="1" t="s">
        <v>51</v>
      </c>
      <c r="C9" s="1" t="s">
        <v>96</v>
      </c>
      <c r="D9" s="1" t="s">
        <v>18</v>
      </c>
      <c r="E9" s="3" t="s">
        <v>9</v>
      </c>
      <c r="F9" s="3"/>
      <c r="G9" s="3" t="s">
        <v>11</v>
      </c>
      <c r="H9" s="3"/>
      <c r="L9" s="51"/>
      <c r="M9" s="51"/>
      <c r="N9" s="47" t="s">
        <v>120</v>
      </c>
      <c r="O9" s="1" t="s">
        <v>171</v>
      </c>
      <c r="Q9" s="1" t="s">
        <v>146</v>
      </c>
      <c r="R9" s="1" t="s">
        <v>150</v>
      </c>
      <c r="S9" s="1" t="s">
        <v>154</v>
      </c>
      <c r="T9" s="46" t="s">
        <v>156</v>
      </c>
    </row>
    <row r="10" spans="2:20" x14ac:dyDescent="0.25">
      <c r="B10" s="1" t="s">
        <v>56</v>
      </c>
      <c r="C10" s="1" t="s">
        <v>57</v>
      </c>
      <c r="E10" s="3" t="s">
        <v>73</v>
      </c>
      <c r="F10" s="3"/>
      <c r="G10" s="3" t="s">
        <v>13</v>
      </c>
      <c r="H10" s="3"/>
      <c r="L10" s="51"/>
      <c r="M10" s="51"/>
      <c r="N10" s="47" t="s">
        <v>121</v>
      </c>
      <c r="O10" s="1" t="s">
        <v>171</v>
      </c>
      <c r="Q10" s="1" t="s">
        <v>147</v>
      </c>
      <c r="R10" s="1" t="s">
        <v>151</v>
      </c>
      <c r="S10" s="1" t="s">
        <v>155</v>
      </c>
      <c r="T10" s="46" t="s">
        <v>157</v>
      </c>
    </row>
    <row r="11" spans="2:20" x14ac:dyDescent="0.25">
      <c r="B11" s="1" t="s">
        <v>50</v>
      </c>
      <c r="C11" s="1" t="s">
        <v>58</v>
      </c>
      <c r="E11" s="3" t="s">
        <v>16</v>
      </c>
      <c r="F11" s="3"/>
      <c r="G11" s="3" t="s">
        <v>10</v>
      </c>
      <c r="H11" s="3"/>
      <c r="L11" s="51"/>
      <c r="M11" s="51"/>
      <c r="N11" s="50" t="s">
        <v>122</v>
      </c>
      <c r="O11" s="1" t="s">
        <v>26</v>
      </c>
      <c r="T11" s="46" t="s">
        <v>158</v>
      </c>
    </row>
    <row r="12" spans="2:20" x14ac:dyDescent="0.25">
      <c r="B12" s="1" t="s">
        <v>59</v>
      </c>
      <c r="C12" s="1" t="s">
        <v>59</v>
      </c>
      <c r="E12" s="3" t="s">
        <v>19</v>
      </c>
      <c r="F12" s="3"/>
      <c r="G12" s="3" t="s">
        <v>20</v>
      </c>
      <c r="H12" s="3"/>
      <c r="L12" s="51"/>
      <c r="M12" s="51"/>
      <c r="N12" s="48" t="s">
        <v>123</v>
      </c>
      <c r="O12" s="1" t="s">
        <v>24</v>
      </c>
      <c r="T12" s="46" t="s">
        <v>159</v>
      </c>
    </row>
    <row r="13" spans="2:20" x14ac:dyDescent="0.25">
      <c r="B13" s="1" t="s">
        <v>60</v>
      </c>
      <c r="C13" s="1" t="s">
        <v>61</v>
      </c>
      <c r="N13" s="47" t="s">
        <v>124</v>
      </c>
      <c r="O13" s="1" t="s">
        <v>171</v>
      </c>
      <c r="T13" s="46" t="s">
        <v>160</v>
      </c>
    </row>
    <row r="14" spans="2:20" x14ac:dyDescent="0.25">
      <c r="B14" s="1" t="s">
        <v>53</v>
      </c>
      <c r="C14" s="1" t="s">
        <v>62</v>
      </c>
      <c r="I14" t="s">
        <v>193</v>
      </c>
      <c r="J14" s="71"/>
      <c r="N14" s="47" t="s">
        <v>125</v>
      </c>
      <c r="O14" s="1" t="s">
        <v>171</v>
      </c>
      <c r="T14" s="46" t="s">
        <v>161</v>
      </c>
    </row>
    <row r="15" spans="2:20" x14ac:dyDescent="0.25">
      <c r="B15" s="1" t="s">
        <v>61</v>
      </c>
      <c r="C15" s="1" t="s">
        <v>63</v>
      </c>
      <c r="I15" t="s">
        <v>200</v>
      </c>
      <c r="J15" s="72"/>
      <c r="N15" s="47" t="s">
        <v>126</v>
      </c>
      <c r="O15" s="1" t="s">
        <v>171</v>
      </c>
      <c r="Q15" s="2" t="s">
        <v>170</v>
      </c>
      <c r="T15" s="46" t="s">
        <v>162</v>
      </c>
    </row>
    <row r="16" spans="2:20" x14ac:dyDescent="0.25">
      <c r="B16" s="1" t="s">
        <v>64</v>
      </c>
      <c r="C16" s="1" t="s">
        <v>65</v>
      </c>
      <c r="I16" t="s">
        <v>201</v>
      </c>
      <c r="J16" s="72"/>
      <c r="N16" s="50" t="s">
        <v>127</v>
      </c>
      <c r="O16" s="1" t="s">
        <v>26</v>
      </c>
      <c r="Q16" s="53" t="s">
        <v>173</v>
      </c>
    </row>
    <row r="17" spans="2:17" x14ac:dyDescent="0.25">
      <c r="B17" s="1" t="s">
        <v>62</v>
      </c>
      <c r="C17" s="1" t="s">
        <v>66</v>
      </c>
      <c r="I17" t="s">
        <v>202</v>
      </c>
      <c r="J17" s="72"/>
      <c r="N17" s="48" t="s">
        <v>128</v>
      </c>
      <c r="O17" s="1" t="s">
        <v>24</v>
      </c>
      <c r="Q17" s="53" t="s">
        <v>174</v>
      </c>
    </row>
    <row r="18" spans="2:17" x14ac:dyDescent="0.25">
      <c r="B18" s="1" t="s">
        <v>67</v>
      </c>
      <c r="C18" s="1" t="s">
        <v>67</v>
      </c>
      <c r="I18" t="s">
        <v>203</v>
      </c>
      <c r="J18" s="72"/>
      <c r="N18" s="47" t="s">
        <v>129</v>
      </c>
      <c r="O18" s="1" t="s">
        <v>171</v>
      </c>
      <c r="Q18" s="53" t="s">
        <v>175</v>
      </c>
    </row>
    <row r="19" spans="2:17" x14ac:dyDescent="0.25">
      <c r="B19" s="1" t="s">
        <v>66</v>
      </c>
      <c r="C19" s="1" t="s">
        <v>52</v>
      </c>
      <c r="I19" t="s">
        <v>204</v>
      </c>
      <c r="N19" s="47" t="s">
        <v>130</v>
      </c>
      <c r="O19" s="1" t="s">
        <v>171</v>
      </c>
      <c r="Q19" s="53" t="s">
        <v>176</v>
      </c>
    </row>
    <row r="20" spans="2:17" x14ac:dyDescent="0.25">
      <c r="B20" s="1" t="s">
        <v>58</v>
      </c>
      <c r="C20" s="1" t="s">
        <v>64</v>
      </c>
      <c r="I20" t="s">
        <v>194</v>
      </c>
      <c r="N20" s="50" t="s">
        <v>131</v>
      </c>
      <c r="O20" s="1" t="s">
        <v>26</v>
      </c>
      <c r="Q20" s="53" t="s">
        <v>177</v>
      </c>
    </row>
    <row r="21" spans="2:17" x14ac:dyDescent="0.25">
      <c r="B21" s="1" t="s">
        <v>63</v>
      </c>
      <c r="C21" s="1" t="s">
        <v>56</v>
      </c>
      <c r="I21" t="s">
        <v>195</v>
      </c>
      <c r="N21" s="50" t="s">
        <v>132</v>
      </c>
      <c r="O21" s="1" t="s">
        <v>26</v>
      </c>
    </row>
    <row r="22" spans="2:17" x14ac:dyDescent="0.25">
      <c r="B22" s="1" t="s">
        <v>65</v>
      </c>
      <c r="C22" s="1" t="s">
        <v>60</v>
      </c>
      <c r="I22" t="s">
        <v>196</v>
      </c>
      <c r="N22" s="48" t="s">
        <v>133</v>
      </c>
      <c r="O22" s="1" t="s">
        <v>24</v>
      </c>
    </row>
    <row r="23" spans="2:17" x14ac:dyDescent="0.25">
      <c r="B23" s="1" t="s">
        <v>57</v>
      </c>
      <c r="C23" s="1" t="s">
        <v>49</v>
      </c>
      <c r="I23" t="s">
        <v>197</v>
      </c>
      <c r="N23" s="50" t="s">
        <v>134</v>
      </c>
      <c r="O23" s="1" t="s">
        <v>26</v>
      </c>
    </row>
    <row r="24" spans="2:17" x14ac:dyDescent="0.25">
      <c r="I24" t="s">
        <v>198</v>
      </c>
      <c r="N24" s="50" t="s">
        <v>135</v>
      </c>
      <c r="O24" s="1" t="s">
        <v>26</v>
      </c>
    </row>
    <row r="25" spans="2:17" x14ac:dyDescent="0.25">
      <c r="B25" s="2" t="s">
        <v>74</v>
      </c>
      <c r="D25" s="2" t="s">
        <v>77</v>
      </c>
      <c r="I25" t="s">
        <v>199</v>
      </c>
      <c r="N25" s="50" t="s">
        <v>136</v>
      </c>
      <c r="O25" s="1" t="s">
        <v>26</v>
      </c>
    </row>
    <row r="26" spans="2:17" x14ac:dyDescent="0.25">
      <c r="B26" s="1" t="s">
        <v>69</v>
      </c>
      <c r="D26" s="1" t="s">
        <v>78</v>
      </c>
      <c r="N26" s="50" t="s">
        <v>137</v>
      </c>
      <c r="O26" s="1" t="s">
        <v>26</v>
      </c>
    </row>
    <row r="27" spans="2:17" x14ac:dyDescent="0.25">
      <c r="B27" s="1" t="s">
        <v>75</v>
      </c>
      <c r="D27" s="1" t="s">
        <v>13</v>
      </c>
      <c r="N27" s="48" t="s">
        <v>138</v>
      </c>
      <c r="O27" s="1" t="s">
        <v>24</v>
      </c>
    </row>
    <row r="28" spans="2:17" x14ac:dyDescent="0.25">
      <c r="D28" s="1" t="s">
        <v>79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
  <sheetViews>
    <sheetView showGridLines="0" zoomScaleNormal="100" zoomScaleSheetLayoutView="90" workbookViewId="0"/>
  </sheetViews>
  <sheetFormatPr baseColWidth="10" defaultColWidth="11.42578125" defaultRowHeight="15.75" x14ac:dyDescent="0.25"/>
  <cols>
    <col min="1" max="1" width="31.85546875" style="42" customWidth="1"/>
    <col min="2" max="2" width="99.7109375" style="42" customWidth="1"/>
    <col min="3" max="3" width="25.140625" style="42" customWidth="1"/>
    <col min="4" max="4" width="12" style="42" customWidth="1"/>
    <col min="5" max="16384" width="11.42578125" style="42"/>
  </cols>
  <sheetData>
    <row r="1" spans="1:4" s="35" customFormat="1" ht="52.5" customHeight="1" x14ac:dyDescent="0.2"/>
    <row r="2" spans="1:4" s="35" customFormat="1" ht="25.9" customHeight="1" x14ac:dyDescent="0.2">
      <c r="A2" s="214" t="s">
        <v>94</v>
      </c>
      <c r="B2" s="214"/>
      <c r="C2" s="214"/>
      <c r="D2" s="214"/>
    </row>
    <row r="3" spans="1:4" s="35" customFormat="1" ht="12.75" x14ac:dyDescent="0.2"/>
    <row r="4" spans="1:4" s="35" customFormat="1" ht="38.25" customHeight="1" x14ac:dyDescent="0.2">
      <c r="A4" s="36" t="s">
        <v>89</v>
      </c>
      <c r="B4" s="36" t="s">
        <v>90</v>
      </c>
      <c r="C4" s="37" t="s">
        <v>91</v>
      </c>
      <c r="D4" s="36" t="s">
        <v>92</v>
      </c>
    </row>
    <row r="5" spans="1:4" ht="60" customHeight="1" x14ac:dyDescent="0.25">
      <c r="A5" s="38"/>
      <c r="B5" s="39"/>
      <c r="C5" s="40"/>
      <c r="D5" s="41"/>
    </row>
    <row r="6" spans="1:4" ht="75" customHeight="1" x14ac:dyDescent="0.25">
      <c r="A6" s="43"/>
      <c r="B6" s="39"/>
      <c r="C6" s="40"/>
      <c r="D6" s="41"/>
    </row>
    <row r="7" spans="1:4" ht="73.5" customHeight="1" x14ac:dyDescent="0.25">
      <c r="A7" s="43"/>
      <c r="B7" s="39"/>
      <c r="C7" s="44"/>
      <c r="D7" s="41"/>
    </row>
    <row r="8" spans="1:4" ht="71.25" customHeight="1" x14ac:dyDescent="0.25">
      <c r="A8" s="38"/>
      <c r="B8" s="39"/>
      <c r="C8" s="40"/>
      <c r="D8" s="41"/>
    </row>
  </sheetData>
  <mergeCells count="1">
    <mergeCell ref="A2:D2"/>
  </mergeCells>
  <printOptions horizontalCentered="1"/>
  <pageMargins left="0.39370078740157483" right="0.39370078740157483" top="0.39370078740157483" bottom="0.39370078740157483" header="0.31496062992125984" footer="0.31496062992125984"/>
  <pageSetup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Gestión</vt:lpstr>
      <vt:lpstr>Seg. Inf</vt:lpstr>
      <vt:lpstr>Matriz de calificación</vt:lpstr>
      <vt:lpstr>No Eliminar</vt:lpstr>
      <vt:lpstr>Control de Cambios</vt:lpstr>
      <vt:lpstr>Gestión!Área_de_impresión</vt:lpstr>
      <vt:lpstr>'Matriz de calificación'!Área_de_impresión</vt:lpstr>
      <vt:lpstr>'Seg. Inf'!Área_de_impresión</vt:lpstr>
      <vt:lpstr>Gestión!Títulos_a_imprimir</vt:lpstr>
      <vt:lpstr>'Seg. Inf'!Títulos_a_imprimir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Torre</cp:lastModifiedBy>
  <cp:lastPrinted>2021-03-01T21:57:04Z</cp:lastPrinted>
  <dcterms:created xsi:type="dcterms:W3CDTF">2014-12-15T18:53:48Z</dcterms:created>
  <dcterms:modified xsi:type="dcterms:W3CDTF">2021-09-30T03:19:03Z</dcterms:modified>
</cp:coreProperties>
</file>