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Planeacion\2. PLANEACIÓN INSTITUCIONAL\03- Registros Planeación Institucional 2015-2018\02 PAI 2015-2018\2017\3. PLAN DE INVERSIONES\1. Versiones\"/>
    </mc:Choice>
  </mc:AlternateContent>
  <bookViews>
    <workbookView xWindow="0" yWindow="0" windowWidth="28800" windowHeight="12435" firstSheet="1" activeTab="1"/>
  </bookViews>
  <sheets>
    <sheet name="SEGUIMIENTO P INVERSION" sheetId="1" state="hidden" r:id="rId1"/>
    <sheet name="Portada" sheetId="4" r:id="rId2"/>
    <sheet name="Presentación" sheetId="5" r:id="rId3"/>
    <sheet name="Plan Inversión 2017" sheetId="2" r:id="rId4"/>
  </sheets>
  <externalReferences>
    <externalReference r:id="rId5"/>
    <externalReference r:id="rId6"/>
  </externalReferences>
  <definedNames>
    <definedName name="_xlnm.Print_Area" localSheetId="3">'Plan Inversión 2017'!$A$1:$J$43</definedName>
    <definedName name="_xlnm.Print_Area" localSheetId="1">Portada!$A$1:$J$49</definedName>
    <definedName name="_xlnm.Print_Area" localSheetId="2">Presentación!$A$1:$G$9</definedName>
    <definedName name="_xlnm.Print_Area" localSheetId="0">'SEGUIMIENTO P INVERSION'!$A$1:$P$39</definedName>
    <definedName name="_xlnm.Print_Titles" localSheetId="3">'Plan Inversión 2017'!$1:$6</definedName>
    <definedName name="Z_174A2EF9_B040_4AC2_9A69_ACC64BAE66F9_.wvu.PrintArea" localSheetId="2" hidden="1">Presentación!$A$1:$G$9</definedName>
    <definedName name="Z_174A2EF9_B040_4AC2_9A69_ACC64BAE66F9_.wvu.Rows" localSheetId="1" hidden="1">Portada!$4:$4</definedName>
    <definedName name="Z_174A2EF9_B040_4AC2_9A69_ACC64BAE66F9_.wvu.Rows" localSheetId="2" hidden="1">Presentación!$4:$4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3" i="2" l="1"/>
  <c r="J29" i="2"/>
  <c r="I30" i="2"/>
  <c r="H30" i="2"/>
  <c r="I36" i="2"/>
  <c r="J35" i="2"/>
  <c r="J19" i="2" l="1"/>
  <c r="H20" i="2"/>
  <c r="I22" i="2"/>
  <c r="H22" i="2"/>
  <c r="J21" i="2"/>
  <c r="J22" i="2" s="1"/>
  <c r="I24" i="2"/>
  <c r="H24" i="2"/>
  <c r="J23" i="2"/>
  <c r="I42" i="2"/>
  <c r="J41" i="2"/>
  <c r="J24" i="2" l="1"/>
  <c r="J27" i="2" l="1"/>
  <c r="J33" i="2" l="1"/>
  <c r="N24" i="1" l="1"/>
  <c r="L24" i="1"/>
  <c r="J40" i="2" l="1"/>
  <c r="J39" i="2"/>
  <c r="J38" i="2"/>
  <c r="H37" i="2"/>
  <c r="H42" i="2" s="1"/>
  <c r="J34" i="2"/>
  <c r="H32" i="2"/>
  <c r="I26" i="1" s="1"/>
  <c r="K26" i="1" s="1"/>
  <c r="O26" i="1" s="1"/>
  <c r="H31" i="2"/>
  <c r="H36" i="2" s="1"/>
  <c r="H43" i="2" s="1"/>
  <c r="J28" i="2"/>
  <c r="G28" i="2"/>
  <c r="J26" i="2"/>
  <c r="J25" i="2"/>
  <c r="I18" i="2"/>
  <c r="I17" i="2"/>
  <c r="H16" i="2"/>
  <c r="J16" i="2" s="1"/>
  <c r="H15" i="2"/>
  <c r="I14" i="2"/>
  <c r="H14" i="2"/>
  <c r="J13" i="2"/>
  <c r="J12" i="2"/>
  <c r="J11" i="2"/>
  <c r="J10" i="2"/>
  <c r="J9" i="2"/>
  <c r="J8" i="2"/>
  <c r="G8" i="2"/>
  <c r="J7" i="2"/>
  <c r="J34" i="1"/>
  <c r="K33" i="1"/>
  <c r="O33" i="1" s="1"/>
  <c r="K32" i="1"/>
  <c r="O32" i="1" s="1"/>
  <c r="S31" i="1"/>
  <c r="K31" i="1"/>
  <c r="O31" i="1" s="1"/>
  <c r="S30" i="1"/>
  <c r="I30" i="1"/>
  <c r="I34" i="1" s="1"/>
  <c r="N29" i="1"/>
  <c r="L29" i="1"/>
  <c r="L35" i="1" s="1"/>
  <c r="J29" i="1"/>
  <c r="K28" i="1"/>
  <c r="M28" i="1" s="1"/>
  <c r="K27" i="1"/>
  <c r="O27" i="1" s="1"/>
  <c r="I25" i="1"/>
  <c r="K25" i="1" s="1"/>
  <c r="M24" i="1"/>
  <c r="J24" i="1"/>
  <c r="I24" i="1"/>
  <c r="O23" i="1"/>
  <c r="M23" i="1"/>
  <c r="K23" i="1"/>
  <c r="G23" i="1"/>
  <c r="O22" i="1"/>
  <c r="M22" i="1"/>
  <c r="K22" i="1"/>
  <c r="K21" i="1"/>
  <c r="K24" i="1" s="1"/>
  <c r="O24" i="1" s="1"/>
  <c r="N20" i="1"/>
  <c r="L20" i="1"/>
  <c r="I20" i="1"/>
  <c r="J19" i="1"/>
  <c r="J20" i="1" s="1"/>
  <c r="N18" i="1"/>
  <c r="L18" i="1"/>
  <c r="J18" i="1"/>
  <c r="I17" i="1"/>
  <c r="K17" i="1" s="1"/>
  <c r="I16" i="1"/>
  <c r="K16" i="1" s="1"/>
  <c r="N15" i="1"/>
  <c r="L15" i="1"/>
  <c r="J15" i="1"/>
  <c r="I15" i="1"/>
  <c r="K14" i="1"/>
  <c r="O14" i="1" s="1"/>
  <c r="K13" i="1"/>
  <c r="O13" i="1" s="1"/>
  <c r="K12" i="1"/>
  <c r="M12" i="1" s="1"/>
  <c r="M11" i="1"/>
  <c r="K11" i="1"/>
  <c r="O11" i="1" s="1"/>
  <c r="K10" i="1"/>
  <c r="O10" i="1" s="1"/>
  <c r="K9" i="1"/>
  <c r="O9" i="1" s="1"/>
  <c r="G9" i="1"/>
  <c r="K8" i="1"/>
  <c r="O8" i="1" s="1"/>
  <c r="J18" i="2" l="1"/>
  <c r="J20" i="2" s="1"/>
  <c r="I20" i="2"/>
  <c r="J30" i="2"/>
  <c r="M27" i="1"/>
  <c r="H17" i="2"/>
  <c r="J15" i="2"/>
  <c r="J17" i="2" s="1"/>
  <c r="J14" i="2"/>
  <c r="M21" i="1"/>
  <c r="N35" i="1"/>
  <c r="J32" i="2"/>
  <c r="I29" i="1"/>
  <c r="I35" i="1" s="1"/>
  <c r="K29" i="1"/>
  <c r="O12" i="1"/>
  <c r="O28" i="1"/>
  <c r="J31" i="2"/>
  <c r="J36" i="2" s="1"/>
  <c r="J43" i="2" s="1"/>
  <c r="J37" i="2"/>
  <c r="J42" i="2" s="1"/>
  <c r="K18" i="1"/>
  <c r="O18" i="1" s="1"/>
  <c r="M16" i="1"/>
  <c r="O16" i="1"/>
  <c r="M17" i="1"/>
  <c r="O17" i="1"/>
  <c r="M10" i="1"/>
  <c r="K15" i="1"/>
  <c r="O15" i="1" s="1"/>
  <c r="K30" i="1"/>
  <c r="M33" i="1"/>
  <c r="M14" i="1"/>
  <c r="M8" i="1"/>
  <c r="M9" i="1"/>
  <c r="M13" i="1"/>
  <c r="I18" i="1"/>
  <c r="K19" i="1"/>
  <c r="O21" i="1"/>
  <c r="M25" i="1"/>
  <c r="M26" i="1"/>
  <c r="O25" i="1"/>
  <c r="M31" i="1"/>
  <c r="M32" i="1"/>
  <c r="O29" i="1" l="1"/>
  <c r="M29" i="1"/>
  <c r="M15" i="1"/>
  <c r="M18" i="1"/>
  <c r="O19" i="1"/>
  <c r="K20" i="1"/>
  <c r="M19" i="1"/>
  <c r="O30" i="1"/>
  <c r="M30" i="1"/>
  <c r="K34" i="1"/>
  <c r="M34" i="1" s="1"/>
  <c r="K35" i="1" l="1"/>
  <c r="O35" i="1" s="1"/>
  <c r="O34" i="1"/>
  <c r="M20" i="1"/>
  <c r="O20" i="1"/>
  <c r="M35" i="1" l="1"/>
  <c r="J35" i="1"/>
</calcChain>
</file>

<file path=xl/sharedStrings.xml><?xml version="1.0" encoding="utf-8"?>
<sst xmlns="http://schemas.openxmlformats.org/spreadsheetml/2006/main" count="208" uniqueCount="119">
  <si>
    <t>OBJETIVO ESTRATÉGICO</t>
  </si>
  <si>
    <t>ÁREA RESPONSABLE</t>
  </si>
  <si>
    <t>CÓDIGO DEL  PROYECTO DE  INVERSIÓN</t>
  </si>
  <si>
    <t>PROYECTO DE INVERSIÓN</t>
  </si>
  <si>
    <t>ACTIVIDADES DEL GASTO</t>
  </si>
  <si>
    <t>INDICADOR</t>
  </si>
  <si>
    <t>META SUIFP</t>
  </si>
  <si>
    <t>AVANCE DE META</t>
  </si>
  <si>
    <t>RECURSOS FINANCIEROS</t>
  </si>
  <si>
    <t>APROPIACIÓN INICIAL</t>
  </si>
  <si>
    <t>MODIFICACIONES</t>
  </si>
  <si>
    <t>DISPONIBLE</t>
  </si>
  <si>
    <t>COMPROMISO</t>
  </si>
  <si>
    <t>% COMP</t>
  </si>
  <si>
    <t>OBLIGACIÓN</t>
  </si>
  <si>
    <t>% OBLIG</t>
  </si>
  <si>
    <t>Subtotal</t>
  </si>
  <si>
    <r>
      <rPr>
        <b/>
        <sz val="12"/>
        <color theme="1"/>
        <rFont val="Arial"/>
        <family val="2"/>
      </rPr>
      <t xml:space="preserve">VERSIÓN: </t>
    </r>
    <r>
      <rPr>
        <sz val="12"/>
        <color theme="1"/>
        <rFont val="Arial"/>
        <family val="2"/>
      </rPr>
      <t>00</t>
    </r>
  </si>
  <si>
    <t>MATRIZ DE SEGUIMIENTO PLAN ANUAL DE INVERSIÓN</t>
  </si>
  <si>
    <r>
      <rPr>
        <b/>
        <sz val="12"/>
        <color theme="1"/>
        <rFont val="Arial"/>
        <family val="2"/>
      </rPr>
      <t>FECHA:</t>
    </r>
    <r>
      <rPr>
        <sz val="12"/>
        <color theme="1"/>
        <rFont val="Arial"/>
        <family val="2"/>
      </rPr>
      <t xml:space="preserve"> 2016-07-11</t>
    </r>
  </si>
  <si>
    <r>
      <rPr>
        <b/>
        <sz val="12"/>
        <color theme="1"/>
        <rFont val="Arial"/>
        <family val="2"/>
      </rPr>
      <t>CÓDIGO:</t>
    </r>
    <r>
      <rPr>
        <sz val="12"/>
        <color theme="1"/>
        <rFont val="Arial"/>
        <family val="2"/>
      </rPr>
      <t xml:space="preserve"> G101PR01F16</t>
    </r>
  </si>
  <si>
    <t>CORTE AL 31 DEL MES MARZO DE 2017</t>
  </si>
  <si>
    <t>SEGUIMIENTO DE EJECUCION PLAN ANUAL DE INVERSIÓN 
CORTE AL MES MARZO</t>
  </si>
  <si>
    <t>Mejorar la calidad
y el impacto de la
investigación y la
transferencia de
conocimiento y
tecnología</t>
  </si>
  <si>
    <t>Dirección de Fomento a la Investigación</t>
  </si>
  <si>
    <r>
      <rPr>
        <b/>
        <sz val="9"/>
        <rFont val="Arial"/>
        <family val="2"/>
      </rPr>
      <t>Capacitación de recursos</t>
    </r>
    <r>
      <rPr>
        <sz val="9"/>
        <rFont val="Arial"/>
        <family val="2"/>
      </rPr>
      <t xml:space="preserve"> humanos para la investigación.</t>
    </r>
  </si>
  <si>
    <t>Apoyar la financiaciación de es estudios de maestria en el exterior en áreas generales a través del programa "crédito-beca" con Colfuturo</t>
  </si>
  <si>
    <t xml:space="preserve"> Créditos educativos condonables para la realización de estudios de maestria en el exterior Otorgados</t>
  </si>
  <si>
    <t>COMPROMISO POR VF COLFUTURO
OBLIGACIÓN POR: vf convenio 624-2009. constitucion y regulacion de un fondo denominado. fondo colciencias-colfuturo-icetex, con los recursos entregados por el constituyente al icetex, quien actua como administrador mandatario.</t>
  </si>
  <si>
    <t>Recursos CEA desembolsados</t>
  </si>
  <si>
    <t>COMPROMISO POR VF COLFUTURO</t>
  </si>
  <si>
    <t>Financiar estudios de doctorado en Colombia</t>
  </si>
  <si>
    <t xml:space="preserve"> Créditos educativos condonables para la realización de estudios de doctorado en Colombia otorgados</t>
  </si>
  <si>
    <t>La modificación para la adición de los recursos proyectados está pendiente de trámite</t>
  </si>
  <si>
    <t>Financiar estudios de posdoctorado</t>
  </si>
  <si>
    <t>Posdoctores apoyados</t>
  </si>
  <si>
    <t>Financiar estudios de doctorado en el exterior</t>
  </si>
  <si>
    <t xml:space="preserve"> Créditos educativos condonables para la realización de estudios de doctorado en el exterior Otorgados</t>
  </si>
  <si>
    <t>Apoyo a tesis doctorales beneficiarios convocatoria 2016</t>
  </si>
  <si>
    <t>Número de tesis doctorales apoyadas</t>
  </si>
  <si>
    <t>Recursos  comprometidos con vigencia futura (cohortes   2011, 2012, 2013, 2014, 2015 y 2016)</t>
  </si>
  <si>
    <t>Recursos girados al FFJC</t>
  </si>
  <si>
    <t>La reprogramación de vigencias futuras aprobadas, se encuentra en trámite  con el fin de garantizar la optimización del presupuesto apropiado</t>
  </si>
  <si>
    <t>COMPROMISOS
vf convenio 624-2009. constitucion y regulacion de un fondo denominado. fondo colciencias-colfuturo-icetex, con los recursos entregados por el constituyente al icetex, quien actua como administrador mandatario.
vf mod no1 convenio 399-2013. financiacion de los beneficiarios de las convocatorias de doctorados en colombia y en el exterior del programa nacional de formacion de investigadores.
vf mod no1 convenio 416-2012. regular las relaciones entre las partes para la financiacion de los beneficiarios de las convocatorias año 2012 de doctorados en colombia y en el exterior programa nacional de formacion de investigadores.
vf mod no1 convenio 425-2011. financiacion de los beneficiarios de las convocatorias doctorados en colombia y en el exterior del programa nacional de formacion de investigadores.
vf mod no2 y ad no3 convenio 624-2009. objeto. construccion y regulacion de un fondo denominado fondo colciencias - colfuturo - icetex con los recursos entregados por el contribuyente al icetex, quien actuarà como administrador mandatario.
vf mod y pro. no1 conv. 503-2014. anuar esfuerzos tecnicos, economico, capacidades y experiencia para la financiacion de los beneficiarios de las convocatorias de doctorados en colombia y en el exterior del prog. nal. de investigadores...
vf. convenio 776-2016. vence: 120 meses a partir del perfeccionamiento. aunar esfuerzos tec. y economicos para el financiamiento de los beneficiarios de las convocatorias de doctorados en colombia y exterior cohorte 2016.</t>
  </si>
  <si>
    <t>3902-1000-1</t>
  </si>
  <si>
    <r>
      <t>Aportes al</t>
    </r>
    <r>
      <rPr>
        <b/>
        <sz val="9"/>
        <rFont val="Arial"/>
        <family val="2"/>
      </rPr>
      <t xml:space="preserve"> Fondo de Investigación en Salud</t>
    </r>
    <r>
      <rPr>
        <sz val="9"/>
        <rFont val="Arial"/>
        <family val="2"/>
      </rPr>
      <t xml:space="preserve"> artículo 42 literal b Ley 643 de 2001 </t>
    </r>
  </si>
  <si>
    <t>Apoyar financiera y tecnicamente los programas y proyectos de investigación en salud</t>
  </si>
  <si>
    <t>Programas y Proyectos Cofinanciados en líneas prioritarias en salud</t>
  </si>
  <si>
    <t>Financiación del programa de "becas-crédito" en concordancia con el art.129 de la Ley 1815 del 7 diciembre/16</t>
  </si>
  <si>
    <t>Médicos especialistas en áreas clínicas y quirúrgicas apoyados</t>
  </si>
  <si>
    <t>Los términos de referencia de la convocatoria  PROCESO DE FINANCIACIÓN DE PROYECTOS DE CIENCIA, TECNOLOGÍA E INNOVACIÓN EN SALUD 2017 se publicaron el 31-03-2017. Esta convocatoria tiene dos modalidades: 
Modalidad 1 financiación del Banco de Elegibles de la convocatoria 744-2016 $5,900 milllones 
Modalidad 2 Para presentar propuesta de investigación en temáticas priorizadas en salud, la cual está abierta hasta el 6 de junio de 2017 con un presupuesto de $28,976 millones.
Se encuentra en construcción la invitación para estancias de investigación en la JHU con presupuesto de $824 millones.
Se está revisando el acto administrativo a utilizar para el traslado de los recursos a ICETEX para las especilidades médico quirurgicas con presupuesto de $20,000 millones</t>
  </si>
  <si>
    <r>
      <t xml:space="preserve">Apoyo financiero y técnico al </t>
    </r>
    <r>
      <rPr>
        <b/>
        <sz val="9"/>
        <rFont val="Arial"/>
        <family val="2"/>
      </rPr>
      <t>fortalecimiento de las capacidades</t>
    </r>
    <r>
      <rPr>
        <sz val="9"/>
        <rFont val="Arial"/>
        <family val="2"/>
      </rPr>
      <t xml:space="preserve"> institucionales del sistma nacional de ciencia, tecnología e innovación</t>
    </r>
  </si>
  <si>
    <t>Apoyar programas y/o proyectos de generación de conocimiento en CTeI</t>
  </si>
  <si>
    <t>Proyectos y/o programas apoyados</t>
  </si>
  <si>
    <t>Generar vínculos
entre los actores
del SNCTI y
actores
internacionales
estrategicos</t>
  </si>
  <si>
    <t>Equipo de Internacionalización</t>
  </si>
  <si>
    <r>
      <t>Apoyo fortalecimiento de la</t>
    </r>
    <r>
      <rPr>
        <b/>
        <sz val="9"/>
        <rFont val="Arial"/>
        <family val="2"/>
      </rPr>
      <t xml:space="preserve"> transferencia internacional </t>
    </r>
    <r>
      <rPr>
        <sz val="9"/>
        <rFont val="Arial"/>
        <family val="2"/>
      </rPr>
      <t>de conocimiento a los actores del SNCTI nivel nacional</t>
    </r>
  </si>
  <si>
    <t xml:space="preserve">Promover la participación de investigadores e innovadores en proyectos con reconocidas instituciones alemanas </t>
  </si>
  <si>
    <t>Grupos tándem de investigación apoyados</t>
  </si>
  <si>
    <t>No se realizará reprogramación de vigencias futuras aprobadas, 
Debido a implicaciones de tiempo, por pasar el periodo de gobierno, lo cual exigiría la creación de CONPES que declare el proyecto de Inportancia estratégica, 
Trámite en el congreso del Proyeccto de Ley 223 de 2017, el cual adiciona recursos a la entidad.</t>
  </si>
  <si>
    <t>En el convenio 566 de 2014 y su única adición se han comprometido $12,000,000,000 de los cuales $8,000,000,000 ya se encuentran en el Fondo Francisco José de Caldas, $4,000,000,000 están pendientes de ser aportados por Colciencias mediante vigencias futuras y se espera la adición posterior de $8,000,000,000 por parte de las universidades para un total de $20,000,000,000</t>
  </si>
  <si>
    <t>Participación de Colombia en el ámbito internacional con miras a promover el avance de la ciencia, la tecnología y la innovación</t>
  </si>
  <si>
    <t>Eventos internacionales con autoridades en CTeI</t>
  </si>
  <si>
    <t>Trámite en el congreso del Proyeccto de Ley 223 de 2017, el cual adiciona recursos a la entidad. Para el logro de las metas de esta actividad.</t>
  </si>
  <si>
    <t>Promover la circulación de conocimiento y prácticas innovadoras en un escenario global</t>
  </si>
  <si>
    <t>Numero de movilidades realizadas entre países de Europa, América Latina y Colombia</t>
  </si>
  <si>
    <t>Desarrollar sistema e institucionalidad habilitante para la CTeI
Convertir a COLCIENCIAS en Ágil, Moderna y Transparente</t>
  </si>
  <si>
    <t>Dirección Adminstrativa y Financiera</t>
  </si>
  <si>
    <r>
      <rPr>
        <b/>
        <sz val="9"/>
        <rFont val="Arial"/>
        <family val="2"/>
      </rPr>
      <t>Administración sistema</t>
    </r>
    <r>
      <rPr>
        <sz val="9"/>
        <rFont val="Arial"/>
        <family val="2"/>
      </rPr>
      <t xml:space="preserve"> nacional de ciencia y tecnología</t>
    </r>
  </si>
  <si>
    <t>Apoyar las actividades de movilidad, eventos y seguimiento de la Entidad</t>
  </si>
  <si>
    <t>Comisiones apoyadas</t>
  </si>
  <si>
    <t>FINANCIACIÒN DE LOGISTICA DE ACTIVIDADES DE MOVILIDAD, EVENTOS, CAPACITACIÒN Y SEGUIMIENTO</t>
  </si>
  <si>
    <t>Facilitar el recurso humano requerido para el fortalecimiento de las areas tecnicas de la Entidad</t>
  </si>
  <si>
    <t>Areas técnicas apoyadas a través de la contraración de personal requerido</t>
  </si>
  <si>
    <t>CONTRATACIÒN DE ASISTENCIA TÈCNICA Y SERVICIOS PROFESIONALES</t>
  </si>
  <si>
    <t>Apoyar actividades y eventos que contribuyan al objetivo estratégico de AMT</t>
  </si>
  <si>
    <t>Actividades o Programas apoyados</t>
  </si>
  <si>
    <t>Desarrollar estrategias de comunicaciones de la Entidad</t>
  </si>
  <si>
    <t>Menciones positivas en medios de comunicación</t>
  </si>
  <si>
    <t>EJECUCIÓN DEL PLAN DE COMUNICACIÓN ESTRATÉGICA DE COLCIENCIAS</t>
  </si>
  <si>
    <t>Convertir a COLCIENCIAS en Ágil, Moderna y Transparente</t>
  </si>
  <si>
    <t>Oficina de Tecnologías de la Información y comunicaciones TIC</t>
  </si>
  <si>
    <r>
      <t xml:space="preserve">Implantación y desarrollo del </t>
    </r>
    <r>
      <rPr>
        <b/>
        <sz val="9"/>
        <rFont val="Arial"/>
        <family val="2"/>
      </rPr>
      <t>sistema de información</t>
    </r>
    <r>
      <rPr>
        <sz val="9"/>
        <rFont val="Arial"/>
        <family val="2"/>
      </rPr>
      <t xml:space="preserve"> nacional y territorial SNCT.</t>
    </r>
  </si>
  <si>
    <t>Diseñar, implementar, y/o llevar a cabo la evolución de los componentes del Sistema de Información Integral (SII) de Colciencias</t>
  </si>
  <si>
    <t>Avance en la construcción del SII y su contenido</t>
  </si>
  <si>
    <t>Construcción y puesta en servicio del Sistema Integrado de Información
Pruebas funcionales y no funcionales de los productos que se reciben en la construcción del Sistema Integrado de Información
Interventoría al contrato de construcción del Sistema Integrado de Información</t>
  </si>
  <si>
    <t>Fortalecer la plataforma tecnológica y de telecomunicaciones de Colciencias - Dotación de administración de TIC</t>
  </si>
  <si>
    <t>Avance en la ejecución del plan de dotación tecnológica de la Entidad</t>
  </si>
  <si>
    <t>Esta actividad comprende la renovación/adquisición de licencias de software, adquisición de bienes y/o servicios de TI, soporte técnico y soporte especializado sobre componenentes de la plataforma, renovación de garantías, fortalecimiento de redes de investigación e información + difusión información en CTeI</t>
  </si>
  <si>
    <t>Contribuir a una Colciencias más moderna</t>
  </si>
  <si>
    <t>Avance en el diseño e implementación del modelo de gestión estratégica de TI (Plan de Inversión)</t>
  </si>
  <si>
    <t>Avance fase II arquitectura empresarial de la Entidad</t>
  </si>
  <si>
    <t>Avance en la implementación del Modelo de Seguridad y Privacidad de la Información</t>
  </si>
  <si>
    <t>Adquisición de soluciones para correlacionar de eventos, análizar vulnerabilidades, auditoría, gestionar el SGSI y los servicios de pruebas de penetración e ingeniería social y campañas innovadoras en sensibilización de seguridad de la información.</t>
  </si>
  <si>
    <t>PLAN ANUAL DE INVERSIÓN</t>
  </si>
  <si>
    <r>
      <rPr>
        <b/>
        <sz val="11"/>
        <color theme="1"/>
        <rFont val="Arial"/>
        <family val="2"/>
      </rPr>
      <t>CÓDIGO:</t>
    </r>
    <r>
      <rPr>
        <sz val="11"/>
        <color theme="1"/>
        <rFont val="Arial"/>
        <family val="2"/>
      </rPr>
      <t xml:space="preserve"> G101PR01F10</t>
    </r>
  </si>
  <si>
    <r>
      <rPr>
        <b/>
        <sz val="11"/>
        <color theme="1"/>
        <rFont val="Arial"/>
        <family val="2"/>
      </rPr>
      <t>FECHA:</t>
    </r>
    <r>
      <rPr>
        <sz val="11"/>
        <color theme="1"/>
        <rFont val="Arial"/>
        <family val="2"/>
      </rPr>
      <t xml:space="preserve"> 2016-07-11</t>
    </r>
  </si>
  <si>
    <t>APROPIACIÓN VIGENTE</t>
  </si>
  <si>
    <t xml:space="preserve">TOTAL </t>
  </si>
  <si>
    <t>3902-1000-4</t>
  </si>
  <si>
    <t>3902-1000-3</t>
  </si>
  <si>
    <t>3901-1000-3</t>
  </si>
  <si>
    <t>3901-1000-2</t>
  </si>
  <si>
    <t>3901-1000-4</t>
  </si>
  <si>
    <t>PRESENTACIÓN PLAN ANUAL DE INVERSIÓN 2017</t>
  </si>
  <si>
    <r>
      <rPr>
        <b/>
        <sz val="11"/>
        <color theme="1"/>
        <rFont val="Arial"/>
        <family val="2"/>
      </rPr>
      <t>VERSIÓN:</t>
    </r>
    <r>
      <rPr>
        <sz val="11"/>
        <color theme="1"/>
        <rFont val="Arial"/>
        <family val="2"/>
      </rPr>
      <t xml:space="preserve"> 00</t>
    </r>
  </si>
  <si>
    <t>Gestion de Recursos de Cooperacion Internacional</t>
  </si>
  <si>
    <t>MODIFICACIONES EN TRÁMITE</t>
  </si>
  <si>
    <t xml:space="preserve">De acuerdo con lo planteado en el Plan Estratégico Institucional (PEI) 2015-2018 se establecen para la vigencia 2017 los proyectos de inversión a través de los cuales se ejecutan los recursos provenientes del Presupuesto General de la Nación (PGN) y que fueron establecidos en el Decreto de Liquidación del Presupuesto (Decreto 2170 del 27 de diciembre de 2016). Así mismo, este documento registra, por proyecto de inversión, las actividades y las metas en consonancia con los objetivos institucionales.
</t>
  </si>
  <si>
    <t>Recursos de Adición Presupuestal</t>
  </si>
  <si>
    <r>
      <t xml:space="preserve">Apoyo al fomento y desarrollo de la </t>
    </r>
    <r>
      <rPr>
        <b/>
        <sz val="9"/>
        <rFont val="Arial"/>
        <family val="2"/>
      </rPr>
      <t xml:space="preserve">apropiación social </t>
    </r>
    <r>
      <rPr>
        <sz val="9"/>
        <rFont val="Arial"/>
        <family val="2"/>
      </rPr>
      <t>de la ciencia, la tecnología y la innovación - ASCTI- nivel nacional</t>
    </r>
  </si>
  <si>
    <r>
      <t xml:space="preserve">Apoyo a la </t>
    </r>
    <r>
      <rPr>
        <b/>
        <sz val="9"/>
        <rFont val="Arial"/>
        <family val="2"/>
      </rPr>
      <t xml:space="preserve">innovacion y el desarrollo </t>
    </r>
    <r>
      <rPr>
        <sz val="9"/>
        <rFont val="Arial"/>
        <family val="2"/>
      </rPr>
      <t>productivo de colombia</t>
    </r>
  </si>
  <si>
    <t>Dirección de  Desarrollo Tecnológico e Innovación</t>
  </si>
  <si>
    <t xml:space="preserve">Dirección de Mentalidad y Cultura </t>
  </si>
  <si>
    <t>3903-1000-3</t>
  </si>
  <si>
    <t>3904-1000-3</t>
  </si>
  <si>
    <t>Mejorar la calidad y el impacto de la investigación y la transferencia de conocimiento y tecnología</t>
  </si>
  <si>
    <t>Promover el desarrollo tecnológico y la innovación como motor de crecimiento empresarial y del emprendimiento</t>
  </si>
  <si>
    <t>Generar una cultura que valore y gestione el conocimiento y la innovación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</si>
</sst>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44" formatCode="_-&quot;$&quot;* #,##0.00_-;\-&quot;$&quot;* #,##0.00_-;_-&quot;$&quot;* &quot;-&quot;??_-;_-@_-"/>
    <numFmt numFmtId="164" formatCode="_-&quot;$&quot;* #,##0_-;\-&quot;$&quot;* #,##0_-;_-&quot;$&quot;* &quot;-&quot;??_-;_-@_-"/>
    <numFmt numFmtId="165" formatCode="_(* #,##0.00_);_(* \(#,##0.00\);_(* &quot;-&quot;??_);_(@_)"/>
    <numFmt numFmtId="166" formatCode="_(* #,##0_);_(* \(#,##0\);_(* &quot;-&quot;??_);_(@_)"/>
  </numFmts>
  <fonts count="22" x14ac:knownFonts="1">
    <font>
      <sz val="11"/>
      <color theme="1"/>
      <name val="Calibri"/>
      <family val="2"/>
      <scheme val="minor"/>
    </font>
    <font>
      <sz val="12"/>
      <color theme="1"/>
      <name val="Arial"/>
      <family val="2"/>
    </font>
    <font>
      <b/>
      <sz val="12"/>
      <name val="Arial"/>
      <family val="2"/>
    </font>
    <font>
      <sz val="12"/>
      <name val="Arial"/>
      <family val="2"/>
    </font>
    <font>
      <b/>
      <sz val="18"/>
      <color theme="0"/>
      <name val="Arial"/>
      <family val="2"/>
    </font>
    <font>
      <b/>
      <sz val="12"/>
      <color theme="0"/>
      <name val="Arial"/>
      <family val="2"/>
    </font>
    <font>
      <b/>
      <sz val="9"/>
      <name val="Arial"/>
      <family val="2"/>
    </font>
    <font>
      <b/>
      <sz val="12"/>
      <color theme="1"/>
      <name val="Arial"/>
      <family val="2"/>
    </font>
    <font>
      <b/>
      <sz val="16"/>
      <color theme="1"/>
      <name val="Arial"/>
      <family val="2"/>
    </font>
    <font>
      <sz val="11"/>
      <color theme="1"/>
      <name val="Calibri"/>
      <family val="2"/>
      <scheme val="minor"/>
    </font>
    <font>
      <sz val="9"/>
      <name val="Arial"/>
      <family val="2"/>
    </font>
    <font>
      <sz val="8"/>
      <name val="Arial"/>
      <family val="2"/>
    </font>
    <font>
      <sz val="11"/>
      <color theme="1"/>
      <name val="Arial"/>
      <family val="2"/>
    </font>
    <font>
      <sz val="8"/>
      <color rgb="FFFF0000"/>
      <name val="Arial"/>
      <family val="2"/>
    </font>
    <font>
      <sz val="9"/>
      <color theme="1"/>
      <name val="Calibri"/>
      <family val="2"/>
      <scheme val="minor"/>
    </font>
    <font>
      <b/>
      <sz val="11"/>
      <color theme="1"/>
      <name val="Arial"/>
      <family val="2"/>
    </font>
    <font>
      <b/>
      <sz val="10"/>
      <color theme="0"/>
      <name val="Arial"/>
      <family val="2"/>
    </font>
    <font>
      <sz val="9"/>
      <color theme="1"/>
      <name val="Arial"/>
      <family val="2"/>
    </font>
    <font>
      <sz val="11"/>
      <name val="Calibri"/>
      <family val="2"/>
      <scheme val="minor"/>
    </font>
    <font>
      <b/>
      <sz val="14"/>
      <color theme="0"/>
      <name val="Arial"/>
      <family val="2"/>
    </font>
    <font>
      <sz val="14"/>
      <name val="Arial"/>
      <family val="2"/>
    </font>
    <font>
      <b/>
      <u/>
      <sz val="10"/>
      <color theme="0"/>
      <name val="Arial"/>
      <family val="2"/>
    </font>
  </fonts>
  <fills count="7">
    <fill>
      <patternFill patternType="none"/>
    </fill>
    <fill>
      <patternFill patternType="gray125"/>
    </fill>
    <fill>
      <patternFill patternType="solid">
        <fgColor theme="0"/>
        <bgColor indexed="64"/>
      </patternFill>
    </fill>
    <fill>
      <patternFill patternType="solid">
        <fgColor rgb="FF00919B"/>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00939B"/>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medium">
        <color indexed="64"/>
      </top>
      <bottom/>
      <diagonal/>
    </border>
    <border>
      <left/>
      <right/>
      <top style="medium">
        <color auto="1"/>
      </top>
      <bottom/>
      <diagonal/>
    </border>
    <border>
      <left/>
      <right style="thin">
        <color indexed="64"/>
      </right>
      <top style="medium">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hair">
        <color indexed="64"/>
      </top>
      <bottom/>
      <diagonal/>
    </border>
    <border>
      <left style="medium">
        <color indexed="64"/>
      </left>
      <right style="thin">
        <color indexed="64"/>
      </right>
      <top style="thin">
        <color indexed="64"/>
      </top>
      <bottom style="medium">
        <color indexed="64"/>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bottom/>
      <diagonal/>
    </border>
  </borders>
  <cellStyleXfs count="4">
    <xf numFmtId="0" fontId="0" fillId="0" borderId="0"/>
    <xf numFmtId="44" fontId="9" fillId="0" borderId="0" applyFont="0" applyFill="0" applyBorder="0" applyAlignment="0" applyProtection="0"/>
    <xf numFmtId="9" fontId="9" fillId="0" borderId="0" applyFont="0" applyFill="0" applyBorder="0" applyAlignment="0" applyProtection="0"/>
    <xf numFmtId="165" fontId="9" fillId="0" borderId="0" applyFont="0" applyFill="0" applyBorder="0" applyAlignment="0" applyProtection="0"/>
  </cellStyleXfs>
  <cellXfs count="129">
    <xf numFmtId="0" fontId="0" fillId="0" borderId="0" xfId="0"/>
    <xf numFmtId="0" fontId="1" fillId="2" borderId="0" xfId="0" applyFont="1" applyFill="1" applyAlignment="1">
      <alignment horizontal="center"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xf>
    <xf numFmtId="0" fontId="5"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5" borderId="4" xfId="0" applyFont="1" applyFill="1" applyBorder="1" applyAlignment="1" applyProtection="1">
      <alignment horizontal="center" vertical="center" wrapText="1"/>
      <protection locked="0"/>
    </xf>
    <xf numFmtId="164" fontId="6" fillId="5" borderId="4" xfId="0" applyNumberFormat="1" applyFont="1" applyFill="1" applyBorder="1" applyAlignment="1">
      <alignment horizontal="center" vertical="center" wrapText="1"/>
    </xf>
    <xf numFmtId="0" fontId="10" fillId="2" borderId="1" xfId="0" applyFont="1" applyFill="1" applyBorder="1" applyAlignment="1">
      <alignment horizontal="left" vertical="center" wrapText="1"/>
    </xf>
    <xf numFmtId="166" fontId="10" fillId="2" borderId="1" xfId="3" applyNumberFormat="1" applyFont="1" applyFill="1" applyBorder="1" applyAlignment="1">
      <alignment vertical="center" wrapText="1"/>
    </xf>
    <xf numFmtId="164" fontId="10" fillId="2" borderId="1" xfId="0" applyNumberFormat="1" applyFont="1" applyFill="1" applyBorder="1" applyAlignment="1">
      <alignment horizontal="center" vertical="center" wrapText="1"/>
    </xf>
    <xf numFmtId="9" fontId="10" fillId="2" borderId="1" xfId="2" applyFont="1" applyFill="1" applyBorder="1" applyAlignment="1">
      <alignment horizontal="center" vertical="center" wrapText="1"/>
    </xf>
    <xf numFmtId="49" fontId="11" fillId="2" borderId="7" xfId="0" applyNumberFormat="1" applyFont="1" applyFill="1" applyBorder="1" applyAlignment="1">
      <alignment horizontal="left" vertical="center" wrapText="1"/>
    </xf>
    <xf numFmtId="0" fontId="12" fillId="0" borderId="0" xfId="0" applyFont="1"/>
    <xf numFmtId="166" fontId="10" fillId="2" borderId="1" xfId="3"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9" fontId="10" fillId="2" borderId="1" xfId="2" applyFont="1" applyFill="1" applyBorder="1" applyAlignment="1">
      <alignment vertical="center" wrapText="1"/>
    </xf>
    <xf numFmtId="6" fontId="10" fillId="2" borderId="1" xfId="0" applyNumberFormat="1" applyFont="1" applyFill="1" applyBorder="1" applyAlignment="1">
      <alignment horizontal="right" vertical="center" wrapText="1"/>
    </xf>
    <xf numFmtId="164" fontId="10" fillId="2" borderId="12" xfId="0" applyNumberFormat="1" applyFont="1" applyFill="1" applyBorder="1" applyAlignment="1">
      <alignment horizontal="center" vertical="center" wrapText="1"/>
    </xf>
    <xf numFmtId="0" fontId="5" fillId="3" borderId="1" xfId="0" applyFont="1" applyFill="1" applyBorder="1" applyAlignment="1" applyProtection="1">
      <alignment horizontal="left" vertical="center" wrapText="1"/>
      <protection locked="0"/>
    </xf>
    <xf numFmtId="0" fontId="5" fillId="3" borderId="1" xfId="0" applyFont="1" applyFill="1" applyBorder="1" applyAlignment="1">
      <alignment horizontal="left" vertical="center" wrapText="1"/>
    </xf>
    <xf numFmtId="0" fontId="5" fillId="3" borderId="1" xfId="0" applyFont="1" applyFill="1" applyBorder="1" applyAlignment="1">
      <alignment horizontal="right" vertical="center" wrapText="1"/>
    </xf>
    <xf numFmtId="164" fontId="5" fillId="3" borderId="1" xfId="0" applyNumberFormat="1" applyFont="1" applyFill="1" applyBorder="1" applyAlignment="1">
      <alignment horizontal="center" vertical="center" wrapText="1"/>
    </xf>
    <xf numFmtId="0" fontId="10" fillId="2" borderId="1" xfId="0" applyFont="1" applyFill="1" applyBorder="1" applyAlignment="1">
      <alignment horizontal="right" vertical="center" wrapText="1"/>
    </xf>
    <xf numFmtId="49" fontId="13" fillId="0" borderId="7" xfId="0" applyNumberFormat="1" applyFont="1" applyFill="1" applyBorder="1" applyAlignment="1">
      <alignment horizontal="left" vertical="center" wrapText="1"/>
    </xf>
    <xf numFmtId="0" fontId="10" fillId="0" borderId="1" xfId="0" applyFont="1" applyFill="1" applyBorder="1" applyAlignment="1">
      <alignment horizontal="right" vertical="center" wrapText="1"/>
    </xf>
    <xf numFmtId="164" fontId="10" fillId="0" borderId="1" xfId="0" applyNumberFormat="1" applyFont="1" applyFill="1" applyBorder="1" applyAlignment="1">
      <alignment horizontal="center" vertical="center" wrapText="1"/>
    </xf>
    <xf numFmtId="0" fontId="12" fillId="0" borderId="0" xfId="0" applyFont="1" applyAlignment="1">
      <alignment wrapText="1"/>
    </xf>
    <xf numFmtId="1" fontId="10" fillId="0" borderId="1" xfId="0" applyNumberFormat="1" applyFont="1" applyFill="1" applyBorder="1" applyAlignment="1">
      <alignment horizontal="right" vertical="center" wrapText="1"/>
    </xf>
    <xf numFmtId="4" fontId="12" fillId="0" borderId="0" xfId="0" applyNumberFormat="1" applyFont="1"/>
    <xf numFmtId="9" fontId="10" fillId="0" borderId="1" xfId="2" applyFont="1" applyFill="1" applyBorder="1" applyAlignment="1">
      <alignment horizontal="center" vertical="center" wrapText="1"/>
    </xf>
    <xf numFmtId="0" fontId="10" fillId="0" borderId="1" xfId="0" applyFont="1" applyFill="1" applyBorder="1" applyAlignment="1">
      <alignment horizontal="right" vertical="center"/>
    </xf>
    <xf numFmtId="49" fontId="11" fillId="0" borderId="7" xfId="0" applyNumberFormat="1" applyFont="1" applyFill="1" applyBorder="1" applyAlignment="1">
      <alignment vertical="center"/>
    </xf>
    <xf numFmtId="49" fontId="11" fillId="0" borderId="7" xfId="0" applyNumberFormat="1" applyFont="1" applyFill="1" applyBorder="1" applyAlignment="1">
      <alignment vertical="center" wrapText="1"/>
    </xf>
    <xf numFmtId="0" fontId="10" fillId="0" borderId="1" xfId="0" applyFont="1" applyFill="1" applyBorder="1" applyAlignment="1">
      <alignment horizontal="justify" vertical="center" wrapText="1"/>
    </xf>
    <xf numFmtId="0" fontId="10" fillId="2" borderId="1" xfId="0" applyFont="1" applyFill="1" applyBorder="1" applyAlignment="1">
      <alignment horizontal="justify" vertical="center" wrapText="1"/>
    </xf>
    <xf numFmtId="9" fontId="10" fillId="0" borderId="1" xfId="0" applyNumberFormat="1" applyFont="1" applyFill="1" applyBorder="1" applyAlignment="1">
      <alignment horizontal="right" vertical="center" wrapText="1"/>
    </xf>
    <xf numFmtId="0" fontId="12" fillId="2" borderId="1" xfId="0" applyFont="1" applyFill="1" applyBorder="1" applyAlignment="1">
      <alignment horizontal="center" vertical="center" wrapText="1"/>
    </xf>
    <xf numFmtId="0" fontId="11" fillId="0" borderId="0" xfId="0" applyFont="1" applyFill="1" applyAlignment="1">
      <alignment horizontal="center"/>
    </xf>
    <xf numFmtId="0" fontId="11" fillId="0" borderId="0" xfId="0" applyFont="1" applyFill="1" applyAlignment="1">
      <alignment horizontal="center" vertical="center"/>
    </xf>
    <xf numFmtId="0" fontId="11" fillId="0" borderId="0" xfId="0" applyFont="1" applyFill="1" applyAlignment="1">
      <alignment horizontal="left" vertical="center"/>
    </xf>
    <xf numFmtId="0" fontId="11" fillId="0" borderId="0" xfId="0" applyFont="1" applyFill="1" applyAlignment="1">
      <alignment horizontal="right" vertical="center"/>
    </xf>
    <xf numFmtId="0" fontId="11" fillId="2" borderId="0" xfId="0" applyFont="1" applyFill="1"/>
    <xf numFmtId="0" fontId="11" fillId="0" borderId="0" xfId="0" applyFont="1" applyFill="1"/>
    <xf numFmtId="0" fontId="16" fillId="3" borderId="1" xfId="0" applyFont="1" applyFill="1" applyBorder="1" applyAlignment="1">
      <alignment horizontal="center" vertical="center" wrapText="1"/>
    </xf>
    <xf numFmtId="0" fontId="17" fillId="2" borderId="13" xfId="0" applyFont="1" applyFill="1" applyBorder="1"/>
    <xf numFmtId="0" fontId="17" fillId="2" borderId="26" xfId="0" applyFont="1" applyFill="1" applyBorder="1"/>
    <xf numFmtId="164" fontId="5" fillId="3" borderId="4" xfId="0" applyNumberFormat="1" applyFont="1" applyFill="1" applyBorder="1" applyAlignment="1">
      <alignment horizontal="center" vertical="center" wrapText="1"/>
    </xf>
    <xf numFmtId="164" fontId="12" fillId="0" borderId="0" xfId="0" applyNumberFormat="1" applyFont="1"/>
    <xf numFmtId="164" fontId="12" fillId="0" borderId="0" xfId="1" applyNumberFormat="1" applyFont="1"/>
    <xf numFmtId="0" fontId="2" fillId="4" borderId="1" xfId="0" applyFont="1" applyFill="1" applyBorder="1" applyAlignment="1" applyProtection="1">
      <alignment horizontal="left" vertical="center" wrapText="1"/>
      <protection locked="0"/>
    </xf>
    <xf numFmtId="0" fontId="2" fillId="4" borderId="1" xfId="0" applyFont="1" applyFill="1" applyBorder="1" applyAlignment="1">
      <alignment horizontal="left" vertical="center" wrapText="1"/>
    </xf>
    <xf numFmtId="0" fontId="2" fillId="4" borderId="1" xfId="0" applyFont="1" applyFill="1" applyBorder="1" applyAlignment="1">
      <alignment horizontal="right" vertical="center" wrapText="1"/>
    </xf>
    <xf numFmtId="164" fontId="2" fillId="4" borderId="1" xfId="0" applyNumberFormat="1" applyFont="1" applyFill="1" applyBorder="1" applyAlignment="1">
      <alignment horizontal="center" vertical="center" wrapText="1"/>
    </xf>
    <xf numFmtId="9" fontId="2" fillId="4" borderId="1" xfId="2" applyFont="1" applyFill="1" applyBorder="1" applyAlignment="1">
      <alignment horizontal="center" vertical="center" wrapText="1"/>
    </xf>
    <xf numFmtId="6" fontId="10" fillId="0" borderId="1" xfId="0" applyNumberFormat="1" applyFont="1" applyFill="1" applyBorder="1" applyAlignment="1">
      <alignment horizontal="right" vertical="center" wrapText="1"/>
    </xf>
    <xf numFmtId="0" fontId="0" fillId="2" borderId="0" xfId="0" applyFill="1" applyBorder="1"/>
    <xf numFmtId="0" fontId="0" fillId="2" borderId="0" xfId="0" applyFill="1"/>
    <xf numFmtId="0" fontId="0" fillId="2" borderId="27" xfId="0" applyFill="1" applyBorder="1"/>
    <xf numFmtId="0" fontId="0" fillId="2" borderId="18" xfId="0" applyFill="1" applyBorder="1"/>
    <xf numFmtId="0" fontId="0" fillId="2" borderId="28" xfId="0" applyFill="1" applyBorder="1"/>
    <xf numFmtId="0" fontId="0" fillId="2" borderId="29" xfId="0" applyFill="1" applyBorder="1"/>
    <xf numFmtId="0" fontId="0" fillId="2" borderId="30" xfId="0" applyFill="1" applyBorder="1"/>
    <xf numFmtId="0" fontId="0" fillId="2" borderId="31" xfId="0" applyFill="1" applyBorder="1"/>
    <xf numFmtId="0" fontId="0" fillId="2" borderId="32" xfId="0" applyFill="1" applyBorder="1"/>
    <xf numFmtId="0" fontId="0" fillId="2" borderId="33" xfId="0" applyFill="1" applyBorder="1"/>
    <xf numFmtId="0" fontId="19" fillId="2" borderId="0" xfId="0" applyFont="1" applyFill="1" applyBorder="1" applyAlignment="1">
      <alignment horizontal="center" vertical="center"/>
    </xf>
    <xf numFmtId="0" fontId="0" fillId="2" borderId="0" xfId="0" applyFill="1" applyBorder="1" applyAlignment="1">
      <alignment vertical="center" wrapText="1"/>
    </xf>
    <xf numFmtId="0" fontId="0" fillId="2" borderId="0" xfId="0" applyFill="1" applyAlignment="1">
      <alignment vertical="center" wrapText="1"/>
    </xf>
    <xf numFmtId="0" fontId="10" fillId="2" borderId="1" xfId="0" applyFont="1" applyFill="1" applyBorder="1" applyAlignment="1">
      <alignment horizontal="left" vertical="center" wrapText="1"/>
    </xf>
    <xf numFmtId="0" fontId="21" fillId="3" borderId="1" xfId="0" applyFont="1" applyFill="1" applyBorder="1" applyAlignment="1">
      <alignment horizontal="center" vertical="center" wrapText="1"/>
    </xf>
    <xf numFmtId="0" fontId="10" fillId="2" borderId="1" xfId="0" applyFont="1" applyFill="1" applyBorder="1" applyAlignment="1" applyProtection="1">
      <alignment horizontal="left" vertical="center" wrapText="1"/>
      <protection locked="0"/>
    </xf>
    <xf numFmtId="0" fontId="10" fillId="2" borderId="1" xfId="0" applyFont="1" applyFill="1" applyBorder="1" applyAlignment="1">
      <alignment horizontal="left" vertical="center" wrapText="1"/>
    </xf>
    <xf numFmtId="0" fontId="1"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 xfId="0" applyFont="1" applyFill="1" applyBorder="1" applyAlignment="1">
      <alignment horizontal="center" vertical="center"/>
    </xf>
    <xf numFmtId="0" fontId="10" fillId="2" borderId="5"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0" fillId="0" borderId="8" xfId="0" applyBorder="1" applyAlignment="1">
      <alignment horizontal="left" vertical="center" wrapText="1"/>
    </xf>
    <xf numFmtId="0" fontId="0" fillId="0" borderId="13" xfId="0" applyBorder="1" applyAlignment="1">
      <alignment horizontal="left" vertical="center" wrapText="1"/>
    </xf>
    <xf numFmtId="0" fontId="10" fillId="2" borderId="6" xfId="0" applyFont="1" applyFill="1" applyBorder="1" applyAlignment="1">
      <alignment horizontal="center" vertical="center" wrapText="1"/>
    </xf>
    <xf numFmtId="0" fontId="0" fillId="0" borderId="6" xfId="0" applyBorder="1" applyAlignment="1">
      <alignment horizontal="center" vertical="center" wrapText="1"/>
    </xf>
    <xf numFmtId="0" fontId="6" fillId="0" borderId="1" xfId="0" applyFont="1" applyFill="1" applyBorder="1" applyAlignment="1">
      <alignment horizontal="center" vertical="center" wrapText="1" readingOrder="1"/>
    </xf>
    <xf numFmtId="0" fontId="10" fillId="2" borderId="1" xfId="0" applyFont="1" applyFill="1" applyBorder="1" applyAlignment="1" applyProtection="1">
      <alignment horizontal="left" vertical="center" wrapText="1"/>
      <protection locked="0"/>
    </xf>
    <xf numFmtId="0" fontId="10" fillId="2" borderId="1" xfId="0" applyFont="1" applyFill="1" applyBorder="1" applyAlignment="1">
      <alignment horizontal="left" vertical="center" wrapText="1"/>
    </xf>
    <xf numFmtId="49" fontId="11" fillId="2" borderId="9" xfId="0" applyNumberFormat="1" applyFont="1" applyFill="1"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 xfId="0" applyFill="1" applyBorder="1" applyAlignment="1">
      <alignment horizontal="center" vertical="center" wrapText="1" readingOrder="1"/>
    </xf>
    <xf numFmtId="0" fontId="10" fillId="2" borderId="14"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4" fillId="0" borderId="1" xfId="0" applyFont="1" applyFill="1" applyBorder="1" applyAlignment="1">
      <alignment horizontal="center" vertical="center" wrapText="1" readingOrder="1"/>
    </xf>
    <xf numFmtId="0" fontId="18" fillId="0" borderId="1" xfId="0" applyFont="1" applyBorder="1" applyAlignment="1">
      <alignment horizontal="left" vertical="center" wrapText="1"/>
    </xf>
    <xf numFmtId="0" fontId="10" fillId="2" borderId="16" xfId="0" applyFont="1" applyFill="1" applyBorder="1" applyAlignment="1">
      <alignment horizontal="center" vertical="center" wrapText="1"/>
    </xf>
    <xf numFmtId="0" fontId="19" fillId="6" borderId="0" xfId="0" applyFont="1" applyFill="1" applyBorder="1" applyAlignment="1">
      <alignment horizontal="center" vertical="center"/>
    </xf>
    <xf numFmtId="0" fontId="20" fillId="2" borderId="0" xfId="0" applyFont="1" applyFill="1" applyBorder="1" applyAlignment="1">
      <alignment horizontal="justify" vertical="center" wrapText="1"/>
    </xf>
    <xf numFmtId="0" fontId="10" fillId="0" borderId="1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3" borderId="24" xfId="0" applyFont="1" applyFill="1" applyBorder="1" applyAlignment="1">
      <alignment horizontal="center" vertical="center"/>
    </xf>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12" fillId="2" borderId="1" xfId="0" applyFont="1" applyFill="1" applyBorder="1" applyAlignment="1">
      <alignment horizontal="center"/>
    </xf>
    <xf numFmtId="0" fontId="16" fillId="3" borderId="14" xfId="0" applyFont="1" applyFill="1" applyBorder="1" applyAlignment="1">
      <alignment horizontal="center" vertical="center" wrapText="1"/>
    </xf>
    <xf numFmtId="0" fontId="16" fillId="3" borderId="25"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5" fillId="3" borderId="4" xfId="0" applyFont="1" applyFill="1" applyBorder="1" applyAlignment="1" applyProtection="1">
      <alignment horizontal="center" vertical="center" wrapText="1"/>
      <protection locked="0"/>
    </xf>
    <xf numFmtId="0" fontId="10" fillId="2" borderId="25" xfId="0" applyFont="1" applyFill="1" applyBorder="1" applyAlignment="1">
      <alignment horizontal="center" vertical="center" wrapText="1"/>
    </xf>
    <xf numFmtId="0" fontId="10" fillId="2" borderId="2" xfId="0" applyFont="1" applyFill="1" applyBorder="1" applyAlignment="1" applyProtection="1">
      <alignment horizontal="center" vertical="center" wrapText="1"/>
      <protection locked="0"/>
    </xf>
    <xf numFmtId="0" fontId="10" fillId="2" borderId="34"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cellXfs>
  <cellStyles count="4">
    <cellStyle name="Millares 2" xfId="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195944</xdr:colOff>
      <xdr:row>0</xdr:row>
      <xdr:rowOff>138795</xdr:rowOff>
    </xdr:from>
    <xdr:to>
      <xdr:col>3</xdr:col>
      <xdr:colOff>831323</xdr:colOff>
      <xdr:row>3</xdr:row>
      <xdr:rowOff>231321</xdr:rowOff>
    </xdr:to>
    <xdr:pic>
      <xdr:nvPicPr>
        <xdr:cNvPr id="2" name="Imagen 1" descr="Departamento Administrativo de Ciencia, Tecnología e Innovación. COLCIENCIA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944" y="138795"/>
          <a:ext cx="4663093" cy="704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400050</xdr:colOff>
      <xdr:row>5</xdr:row>
      <xdr:rowOff>76200</xdr:rowOff>
    </xdr:from>
    <xdr:to>
      <xdr:col>9</xdr:col>
      <xdr:colOff>400050</xdr:colOff>
      <xdr:row>14</xdr:row>
      <xdr:rowOff>95250</xdr:rowOff>
    </xdr:to>
    <xdr:cxnSp macro="">
      <xdr:nvCxnSpPr>
        <xdr:cNvPr id="2" name="AutoShape 4">
          <a:extLst>
            <a:ext uri="{FF2B5EF4-FFF2-40B4-BE49-F238E27FC236}">
              <a16:creationId xmlns:a16="http://schemas.microsoft.com/office/drawing/2014/main" xmlns="" id="{00000000-0008-0000-0000-000002000000}"/>
            </a:ext>
          </a:extLst>
        </xdr:cNvPr>
        <xdr:cNvCxnSpPr>
          <a:cxnSpLocks noChangeShapeType="1"/>
        </xdr:cNvCxnSpPr>
      </xdr:nvCxnSpPr>
      <xdr:spPr bwMode="auto">
        <a:xfrm>
          <a:off x="5438775" y="847725"/>
          <a:ext cx="0" cy="1733550"/>
        </a:xfrm>
        <a:prstGeom prst="straightConnector1">
          <a:avLst/>
        </a:prstGeom>
        <a:noFill/>
        <a:ln w="9525">
          <a:solidFill>
            <a:srgbClr val="000000"/>
          </a:solidFill>
          <a:round/>
          <a:headEnd/>
          <a:tailEnd/>
        </a:ln>
      </xdr:spPr>
    </xdr:cxnSp>
    <xdr:clientData/>
  </xdr:twoCellAnchor>
  <xdr:oneCellAnchor>
    <xdr:from>
      <xdr:col>5</xdr:col>
      <xdr:colOff>695325</xdr:colOff>
      <xdr:row>44</xdr:row>
      <xdr:rowOff>133350</xdr:rowOff>
    </xdr:from>
    <xdr:ext cx="76200" cy="438150"/>
    <xdr:sp macro="" textlink="">
      <xdr:nvSpPr>
        <xdr:cNvPr id="3" name="Text Box 5">
          <a:extLst>
            <a:ext uri="{FF2B5EF4-FFF2-40B4-BE49-F238E27FC236}">
              <a16:creationId xmlns:a16="http://schemas.microsoft.com/office/drawing/2014/main" xmlns="" id="{00000000-0008-0000-0000-000003000000}"/>
            </a:ext>
          </a:extLst>
        </xdr:cNvPr>
        <xdr:cNvSpPr txBox="1">
          <a:spLocks noChangeArrowheads="1"/>
        </xdr:cNvSpPr>
      </xdr:nvSpPr>
      <xdr:spPr bwMode="auto">
        <a:xfrm>
          <a:off x="3009900" y="7724775"/>
          <a:ext cx="76200" cy="438150"/>
        </a:xfrm>
        <a:prstGeom prst="rect">
          <a:avLst/>
        </a:prstGeom>
        <a:solidFill>
          <a:srgbClr val="FFFFFF"/>
        </a:solidFill>
        <a:ln w="9525">
          <a:noFill/>
          <a:miter lim="800000"/>
          <a:headEnd/>
          <a:tailEnd/>
        </a:ln>
      </xdr:spPr>
      <xdr:txBody>
        <a:bodyPr wrap="none" lIns="91440" tIns="45720" rIns="91440" bIns="45720" anchor="t" upright="1">
          <a:spAutoFit/>
        </a:bodyPr>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oneCellAnchor>
  <xdr:twoCellAnchor>
    <xdr:from>
      <xdr:col>7</xdr:col>
      <xdr:colOff>47063</xdr:colOff>
      <xdr:row>4</xdr:row>
      <xdr:rowOff>33056</xdr:rowOff>
    </xdr:from>
    <xdr:to>
      <xdr:col>9</xdr:col>
      <xdr:colOff>28015</xdr:colOff>
      <xdr:row>8</xdr:row>
      <xdr:rowOff>71156</xdr:rowOff>
    </xdr:to>
    <xdr:sp macro="" textlink="">
      <xdr:nvSpPr>
        <xdr:cNvPr id="4" name="Text Box 6">
          <a:extLst>
            <a:ext uri="{FF2B5EF4-FFF2-40B4-BE49-F238E27FC236}">
              <a16:creationId xmlns:a16="http://schemas.microsoft.com/office/drawing/2014/main" xmlns="" id="{00000000-0008-0000-0000-000004000000}"/>
            </a:ext>
          </a:extLst>
        </xdr:cNvPr>
        <xdr:cNvSpPr txBox="1">
          <a:spLocks noChangeArrowheads="1"/>
        </xdr:cNvSpPr>
      </xdr:nvSpPr>
      <xdr:spPr bwMode="auto">
        <a:xfrm>
          <a:off x="3723713" y="614081"/>
          <a:ext cx="1343027" cy="80010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3600" b="0" i="0" u="none" strike="noStrike" baseline="0">
              <a:solidFill>
                <a:sysClr val="windowText" lastClr="000000"/>
              </a:solidFill>
              <a:latin typeface="Arial Narrow" pitchFamily="34" charset="0"/>
              <a:cs typeface="Times New Roman"/>
            </a:rPr>
            <a:t>2017</a:t>
          </a:r>
        </a:p>
        <a:p>
          <a:pPr algn="l" rtl="0">
            <a:defRPr sz="1000"/>
          </a:pPr>
          <a:endParaRPr lang="en-US" sz="3600" b="0" i="0" u="none" strike="noStrike" baseline="0">
            <a:solidFill>
              <a:sysClr val="windowText" lastClr="000000"/>
            </a:solidFill>
            <a:latin typeface="Arial Narrow" pitchFamily="34" charset="0"/>
            <a:cs typeface="Times New Roman"/>
          </a:endParaRPr>
        </a:p>
      </xdr:txBody>
    </xdr:sp>
    <xdr:clientData/>
  </xdr:twoCellAnchor>
  <xdr:twoCellAnchor>
    <xdr:from>
      <xdr:col>2</xdr:col>
      <xdr:colOff>184358</xdr:colOff>
      <xdr:row>33</xdr:row>
      <xdr:rowOff>67005</xdr:rowOff>
    </xdr:from>
    <xdr:to>
      <xdr:col>8</xdr:col>
      <xdr:colOff>474030</xdr:colOff>
      <xdr:row>37</xdr:row>
      <xdr:rowOff>158373</xdr:rowOff>
    </xdr:to>
    <xdr:sp macro="" textlink="">
      <xdr:nvSpPr>
        <xdr:cNvPr id="5" name="Text Box 9">
          <a:extLst>
            <a:ext uri="{FF2B5EF4-FFF2-40B4-BE49-F238E27FC236}">
              <a16:creationId xmlns:a16="http://schemas.microsoft.com/office/drawing/2014/main" xmlns="" id="{00000000-0008-0000-0000-000005000000}"/>
            </a:ext>
          </a:extLst>
        </xdr:cNvPr>
        <xdr:cNvSpPr txBox="1">
          <a:spLocks noChangeArrowheads="1"/>
        </xdr:cNvSpPr>
      </xdr:nvSpPr>
      <xdr:spPr bwMode="auto">
        <a:xfrm>
          <a:off x="898733" y="5753430"/>
          <a:ext cx="3852022" cy="853368"/>
        </a:xfrm>
        <a:prstGeom prst="rect">
          <a:avLst/>
        </a:prstGeom>
        <a:noFill/>
        <a:ln w="9525">
          <a:noFill/>
          <a:miter lim="800000"/>
          <a:headEnd/>
          <a:tailEnd/>
        </a:ln>
      </xdr:spPr>
      <xdr:txBody>
        <a:bodyPr vertOverflow="clip" wrap="square" lIns="91440" tIns="45720" rIns="91440" bIns="45720" anchor="t" upright="1"/>
        <a:lstStyle/>
        <a:p>
          <a:pPr algn="ctr" rtl="0">
            <a:defRPr sz="1000"/>
          </a:pPr>
          <a:r>
            <a:rPr lang="en-US" sz="1800" b="0" i="0" u="none" strike="noStrike" baseline="0">
              <a:solidFill>
                <a:sysClr val="windowText" lastClr="000000"/>
              </a:solidFill>
              <a:latin typeface="Arial Narrow"/>
            </a:rPr>
            <a:t>Versión 03</a:t>
          </a:r>
        </a:p>
        <a:p>
          <a:pPr algn="ctr" rtl="0">
            <a:defRPr sz="1000"/>
          </a:pPr>
          <a:r>
            <a:rPr lang="en-US" sz="1800" b="0" i="0" u="none" strike="noStrike" baseline="0">
              <a:solidFill>
                <a:sysClr val="windowText" lastClr="000000"/>
              </a:solidFill>
              <a:latin typeface="Arial Narrow"/>
            </a:rPr>
            <a:t>08 de agosto de 2017</a:t>
          </a:r>
        </a:p>
      </xdr:txBody>
    </xdr:sp>
    <xdr:clientData/>
  </xdr:twoCellAnchor>
  <xdr:twoCellAnchor>
    <xdr:from>
      <xdr:col>1</xdr:col>
      <xdr:colOff>485775</xdr:colOff>
      <xdr:row>14</xdr:row>
      <xdr:rowOff>95250</xdr:rowOff>
    </xdr:from>
    <xdr:to>
      <xdr:col>9</xdr:col>
      <xdr:colOff>400050</xdr:colOff>
      <xdr:row>14</xdr:row>
      <xdr:rowOff>95250</xdr:rowOff>
    </xdr:to>
    <xdr:cxnSp macro="">
      <xdr:nvCxnSpPr>
        <xdr:cNvPr id="6" name="AutoShape 10">
          <a:extLst>
            <a:ext uri="{FF2B5EF4-FFF2-40B4-BE49-F238E27FC236}">
              <a16:creationId xmlns:a16="http://schemas.microsoft.com/office/drawing/2014/main" xmlns="" id="{00000000-0008-0000-0000-000006000000}"/>
            </a:ext>
          </a:extLst>
        </xdr:cNvPr>
        <xdr:cNvCxnSpPr>
          <a:cxnSpLocks noChangeShapeType="1"/>
        </xdr:cNvCxnSpPr>
      </xdr:nvCxnSpPr>
      <xdr:spPr bwMode="auto">
        <a:xfrm flipH="1">
          <a:off x="657225" y="2581275"/>
          <a:ext cx="4781550" cy="0"/>
        </a:xfrm>
        <a:prstGeom prst="straightConnector1">
          <a:avLst/>
        </a:prstGeom>
        <a:noFill/>
        <a:ln w="9525">
          <a:solidFill>
            <a:srgbClr val="000000"/>
          </a:solidFill>
          <a:round/>
          <a:headEnd/>
          <a:tailEnd/>
        </a:ln>
      </xdr:spPr>
    </xdr:cxnSp>
    <xdr:clientData/>
  </xdr:twoCellAnchor>
  <xdr:twoCellAnchor>
    <xdr:from>
      <xdr:col>1</xdr:col>
      <xdr:colOff>163606</xdr:colOff>
      <xdr:row>18</xdr:row>
      <xdr:rowOff>30256</xdr:rowOff>
    </xdr:from>
    <xdr:to>
      <xdr:col>9</xdr:col>
      <xdr:colOff>434229</xdr:colOff>
      <xdr:row>26</xdr:row>
      <xdr:rowOff>159684</xdr:rowOff>
    </xdr:to>
    <xdr:sp macro="" textlink="">
      <xdr:nvSpPr>
        <xdr:cNvPr id="7" name="Rectangle 11">
          <a:extLst>
            <a:ext uri="{FF2B5EF4-FFF2-40B4-BE49-F238E27FC236}">
              <a16:creationId xmlns:a16="http://schemas.microsoft.com/office/drawing/2014/main" xmlns="" id="{00000000-0008-0000-0000-000007000000}"/>
            </a:ext>
          </a:extLst>
        </xdr:cNvPr>
        <xdr:cNvSpPr>
          <a:spLocks noChangeArrowheads="1"/>
        </xdr:cNvSpPr>
      </xdr:nvSpPr>
      <xdr:spPr bwMode="auto">
        <a:xfrm>
          <a:off x="335056" y="3049681"/>
          <a:ext cx="5137898" cy="1653428"/>
        </a:xfrm>
        <a:prstGeom prst="rect">
          <a:avLst/>
        </a:prstGeom>
        <a:solidFill>
          <a:srgbClr val="00939B"/>
        </a:solidFill>
        <a:ln w="38100">
          <a:noFill/>
          <a:miter lim="800000"/>
          <a:headEnd/>
          <a:tailEnd/>
        </a:ln>
        <a:effectLst>
          <a:outerShdw dist="28398" dir="3806097" algn="ctr" rotWithShape="0">
            <a:srgbClr val="7F7F7F">
              <a:alpha val="50000"/>
            </a:srgbClr>
          </a:outerShdw>
        </a:effectLst>
      </xdr:spPr>
      <xdr:txBody>
        <a:bodyPr vertOverflow="clip" wrap="square" lIns="91440" tIns="45720" rIns="91440" bIns="45720" anchor="t" upright="1"/>
        <a:lstStyle/>
        <a:p>
          <a:pPr algn="ctr" rtl="0">
            <a:defRPr sz="1000"/>
          </a:pPr>
          <a:endParaRPr lang="en-US" sz="2400" b="0" i="0" u="none" strike="noStrike" baseline="0">
            <a:solidFill>
              <a:srgbClr val="FFFFFF"/>
            </a:solidFill>
            <a:latin typeface="Arial Narrow"/>
          </a:endParaRPr>
        </a:p>
        <a:p>
          <a:pPr algn="ctr" rtl="0">
            <a:defRPr sz="1000"/>
          </a:pPr>
          <a:r>
            <a:rPr lang="en-US" sz="2400" b="1" i="0" u="none" strike="noStrike" baseline="0">
              <a:solidFill>
                <a:srgbClr val="FFFFFF"/>
              </a:solidFill>
              <a:latin typeface="Arial Narrow"/>
            </a:rPr>
            <a:t>PLAN ANUAL DE INVERSIÓN</a:t>
          </a:r>
        </a:p>
        <a:p>
          <a:pPr algn="ctr" rtl="0">
            <a:defRPr sz="1000"/>
          </a:pPr>
          <a:r>
            <a:rPr lang="en-US" sz="2400" b="1" i="0" u="none" strike="noStrike" baseline="0">
              <a:solidFill>
                <a:srgbClr val="FFFFFF"/>
              </a:solidFill>
              <a:latin typeface="Arial Narrow"/>
            </a:rPr>
            <a:t>2017</a:t>
          </a:r>
        </a:p>
        <a:p>
          <a:pPr algn="ctr" rtl="0">
            <a:defRPr sz="1000"/>
          </a:pPr>
          <a:endParaRPr lang="en-US" sz="2400" b="0" i="0" u="none" strike="noStrike" baseline="0">
            <a:solidFill>
              <a:srgbClr val="FFFFFF"/>
            </a:solidFill>
            <a:latin typeface="Arial Narrow"/>
          </a:endParaRPr>
        </a:p>
      </xdr:txBody>
    </xdr:sp>
    <xdr:clientData/>
  </xdr:twoCellAnchor>
  <xdr:twoCellAnchor>
    <xdr:from>
      <xdr:col>9</xdr:col>
      <xdr:colOff>400050</xdr:colOff>
      <xdr:row>33</xdr:row>
      <xdr:rowOff>66675</xdr:rowOff>
    </xdr:from>
    <xdr:to>
      <xdr:col>9</xdr:col>
      <xdr:colOff>400050</xdr:colOff>
      <xdr:row>43</xdr:row>
      <xdr:rowOff>104775</xdr:rowOff>
    </xdr:to>
    <xdr:cxnSp macro="">
      <xdr:nvCxnSpPr>
        <xdr:cNvPr id="8" name="AutoShape 12">
          <a:extLst>
            <a:ext uri="{FF2B5EF4-FFF2-40B4-BE49-F238E27FC236}">
              <a16:creationId xmlns:a16="http://schemas.microsoft.com/office/drawing/2014/main" xmlns="" id="{00000000-0008-0000-0000-000008000000}"/>
            </a:ext>
          </a:extLst>
        </xdr:cNvPr>
        <xdr:cNvCxnSpPr>
          <a:cxnSpLocks noChangeShapeType="1"/>
        </xdr:cNvCxnSpPr>
      </xdr:nvCxnSpPr>
      <xdr:spPr bwMode="auto">
        <a:xfrm>
          <a:off x="5438775" y="5753100"/>
          <a:ext cx="0" cy="1752600"/>
        </a:xfrm>
        <a:prstGeom prst="straightConnector1">
          <a:avLst/>
        </a:prstGeom>
        <a:noFill/>
        <a:ln w="9525">
          <a:solidFill>
            <a:srgbClr val="000000"/>
          </a:solidFill>
          <a:round/>
          <a:headEnd/>
          <a:tailEnd/>
        </a:ln>
      </xdr:spPr>
    </xdr:cxnSp>
    <xdr:clientData/>
  </xdr:twoCellAnchor>
  <xdr:twoCellAnchor>
    <xdr:from>
      <xdr:col>1</xdr:col>
      <xdr:colOff>485775</xdr:colOff>
      <xdr:row>30</xdr:row>
      <xdr:rowOff>95250</xdr:rowOff>
    </xdr:from>
    <xdr:to>
      <xdr:col>9</xdr:col>
      <xdr:colOff>400050</xdr:colOff>
      <xdr:row>30</xdr:row>
      <xdr:rowOff>95250</xdr:rowOff>
    </xdr:to>
    <xdr:cxnSp macro="">
      <xdr:nvCxnSpPr>
        <xdr:cNvPr id="9" name="AutoShape 13">
          <a:extLst>
            <a:ext uri="{FF2B5EF4-FFF2-40B4-BE49-F238E27FC236}">
              <a16:creationId xmlns:a16="http://schemas.microsoft.com/office/drawing/2014/main" xmlns="" id="{00000000-0008-0000-0000-000009000000}"/>
            </a:ext>
          </a:extLst>
        </xdr:cNvPr>
        <xdr:cNvCxnSpPr>
          <a:cxnSpLocks noChangeShapeType="1"/>
        </xdr:cNvCxnSpPr>
      </xdr:nvCxnSpPr>
      <xdr:spPr bwMode="auto">
        <a:xfrm flipH="1">
          <a:off x="657225" y="5210175"/>
          <a:ext cx="4781550" cy="0"/>
        </a:xfrm>
        <a:prstGeom prst="straightConnector1">
          <a:avLst/>
        </a:prstGeom>
        <a:noFill/>
        <a:ln w="9525">
          <a:solidFill>
            <a:srgbClr val="000000"/>
          </a:solidFill>
          <a:round/>
          <a:headEnd/>
          <a:tailEnd/>
        </a:ln>
      </xdr:spPr>
    </xdr:cxnSp>
    <xdr:clientData/>
  </xdr:twoCellAnchor>
  <xdr:twoCellAnchor>
    <xdr:from>
      <xdr:col>9</xdr:col>
      <xdr:colOff>400050</xdr:colOff>
      <xdr:row>30</xdr:row>
      <xdr:rowOff>95250</xdr:rowOff>
    </xdr:from>
    <xdr:to>
      <xdr:col>9</xdr:col>
      <xdr:colOff>400050</xdr:colOff>
      <xdr:row>43</xdr:row>
      <xdr:rowOff>104775</xdr:rowOff>
    </xdr:to>
    <xdr:cxnSp macro="">
      <xdr:nvCxnSpPr>
        <xdr:cNvPr id="10" name="AutoShape 14">
          <a:extLst>
            <a:ext uri="{FF2B5EF4-FFF2-40B4-BE49-F238E27FC236}">
              <a16:creationId xmlns:a16="http://schemas.microsoft.com/office/drawing/2014/main" xmlns="" id="{00000000-0008-0000-0000-00000A000000}"/>
            </a:ext>
          </a:extLst>
        </xdr:cNvPr>
        <xdr:cNvCxnSpPr>
          <a:cxnSpLocks noChangeShapeType="1"/>
        </xdr:cNvCxnSpPr>
      </xdr:nvCxnSpPr>
      <xdr:spPr bwMode="auto">
        <a:xfrm>
          <a:off x="5438775" y="5210175"/>
          <a:ext cx="0" cy="2295525"/>
        </a:xfrm>
        <a:prstGeom prst="straightConnector1">
          <a:avLst/>
        </a:prstGeom>
        <a:noFill/>
        <a:ln w="9525">
          <a:solidFill>
            <a:srgbClr val="000000"/>
          </a:solidFill>
          <a:round/>
          <a:headEnd/>
          <a:tailEnd/>
        </a:ln>
      </xdr:spPr>
    </xdr:cxnSp>
    <xdr:clientData/>
  </xdr:twoCellAnchor>
  <xdr:twoCellAnchor editAs="oneCell">
    <xdr:from>
      <xdr:col>1</xdr:col>
      <xdr:colOff>173185</xdr:colOff>
      <xdr:row>40</xdr:row>
      <xdr:rowOff>46860</xdr:rowOff>
    </xdr:from>
    <xdr:to>
      <xdr:col>9</xdr:col>
      <xdr:colOff>394432</xdr:colOff>
      <xdr:row>46</xdr:row>
      <xdr:rowOff>156883</xdr:rowOff>
    </xdr:to>
    <xdr:pic>
      <xdr:nvPicPr>
        <xdr:cNvPr id="11" name="Imagen 10" descr="http://www.colciencias.gov.co/sites/default/files/files/logo-colciencias-lemagobierno_0.png">
          <a:extLst>
            <a:ext uri="{FF2B5EF4-FFF2-40B4-BE49-F238E27FC236}">
              <a16:creationId xmlns:a16="http://schemas.microsoft.com/office/drawing/2014/main" xmlns="" id="{00000000-0008-0000-00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4635" y="6971535"/>
          <a:ext cx="5088522" cy="1157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200025</xdr:colOff>
      <xdr:row>0</xdr:row>
      <xdr:rowOff>66675</xdr:rowOff>
    </xdr:from>
    <xdr:to>
      <xdr:col>1</xdr:col>
      <xdr:colOff>4229100</xdr:colOff>
      <xdr:row>2</xdr:row>
      <xdr:rowOff>98594</xdr:rowOff>
    </xdr:to>
    <xdr:pic>
      <xdr:nvPicPr>
        <xdr:cNvPr id="2" name="Imagen 1" descr="http://www.colciencias.gov.co/sites/default/files/files/logo-colciencias-lemagobierno_0.png">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66675"/>
          <a:ext cx="4410075" cy="1003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390525</xdr:colOff>
      <xdr:row>0</xdr:row>
      <xdr:rowOff>47112</xdr:rowOff>
    </xdr:from>
    <xdr:to>
      <xdr:col>2</xdr:col>
      <xdr:colOff>533400</xdr:colOff>
      <xdr:row>2</xdr:row>
      <xdr:rowOff>108600</xdr:rowOff>
    </xdr:to>
    <xdr:pic>
      <xdr:nvPicPr>
        <xdr:cNvPr id="2" name="Imagen 1" descr="Departamento Administrativo de Ciencia, Tecnología e Innovación. COLCIENCIA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47112"/>
          <a:ext cx="2543175" cy="4424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COLCIENCIAS\gyperez\Institucionales\COLCIENCIASGLAYA\VIGENCIA%202017\PLANEACION%20ESTRATEGICA\FINANCIERA%20Funcionam%20e%20invers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nguavita\Downloads\Distribuci&#243;n%20Inversi&#243;n%202017%20por%20Pgma%20e%20Iniciativa%20VEne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cenario 5%"/>
      <sheetName val="escenarios 3%"/>
      <sheetName val="base datos"/>
      <sheetName val="base datos 2"/>
      <sheetName val="rel_pagos"/>
    </sheetNames>
    <sheetDataSet>
      <sheetData sheetId="0" refreshError="1">
        <row r="39">
          <cell r="F39">
            <v>6641061256</v>
          </cell>
        </row>
        <row r="53">
          <cell r="D53">
            <v>610000000</v>
          </cell>
        </row>
      </sheetData>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Iniciativa PAI"/>
      <sheetName val="x Pgma PAI"/>
      <sheetName val="x Proy Inv para WEB"/>
    </sheetNames>
    <sheetDataSet>
      <sheetData sheetId="0" refreshError="1">
        <row r="86">
          <cell r="E86">
            <v>3535902012</v>
          </cell>
        </row>
      </sheetData>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35"/>
  <sheetViews>
    <sheetView topLeftCell="D22" zoomScale="85" zoomScaleNormal="85" workbookViewId="0">
      <selection activeCell="G25" sqref="F25:G25"/>
    </sheetView>
  </sheetViews>
  <sheetFormatPr baseColWidth="10" defaultColWidth="11.5703125" defaultRowHeight="15" x14ac:dyDescent="0.25"/>
  <cols>
    <col min="1" max="2" width="20" style="1" customWidth="1"/>
    <col min="3" max="3" width="20.42578125" style="1" customWidth="1"/>
    <col min="4" max="4" width="21.28515625" style="1" customWidth="1"/>
    <col min="5" max="5" width="24.28515625" style="1" customWidth="1"/>
    <col min="6" max="8" width="23.42578125" style="1" customWidth="1"/>
    <col min="9" max="9" width="22.28515625" style="1" bestFit="1" customWidth="1"/>
    <col min="10" max="10" width="23.28515625" style="1" customWidth="1"/>
    <col min="11" max="11" width="22.28515625" style="1" bestFit="1" customWidth="1"/>
    <col min="12" max="12" width="22.42578125" style="1" customWidth="1"/>
    <col min="13" max="13" width="11.5703125" style="1"/>
    <col min="14" max="14" width="20.85546875" style="1" bestFit="1" customWidth="1"/>
    <col min="15" max="15" width="13.5703125" style="1" customWidth="1"/>
    <col min="16" max="16" width="37.5703125" style="1" hidden="1" customWidth="1"/>
    <col min="17" max="17" width="61.85546875" style="1" hidden="1" customWidth="1"/>
    <col min="18" max="16384" width="11.5703125" style="1"/>
  </cols>
  <sheetData>
    <row r="1" spans="1:20" ht="15.75" x14ac:dyDescent="0.25">
      <c r="A1" s="73"/>
      <c r="B1" s="73"/>
      <c r="C1" s="73"/>
      <c r="D1" s="73"/>
      <c r="E1" s="74" t="s">
        <v>18</v>
      </c>
      <c r="F1" s="74"/>
      <c r="G1" s="74"/>
      <c r="H1" s="74"/>
      <c r="I1" s="74"/>
      <c r="J1" s="74"/>
      <c r="K1" s="74"/>
      <c r="L1" s="74"/>
      <c r="M1" s="74"/>
      <c r="N1" s="73" t="s">
        <v>20</v>
      </c>
      <c r="O1" s="73"/>
    </row>
    <row r="2" spans="1:20" ht="15.75" x14ac:dyDescent="0.25">
      <c r="A2" s="73"/>
      <c r="B2" s="73"/>
      <c r="C2" s="73"/>
      <c r="D2" s="73"/>
      <c r="E2" s="74"/>
      <c r="F2" s="74"/>
      <c r="G2" s="74"/>
      <c r="H2" s="74"/>
      <c r="I2" s="74"/>
      <c r="J2" s="74"/>
      <c r="K2" s="74"/>
      <c r="L2" s="74"/>
      <c r="M2" s="74"/>
      <c r="N2" s="73" t="s">
        <v>17</v>
      </c>
      <c r="O2" s="73"/>
      <c r="P2" s="2"/>
    </row>
    <row r="3" spans="1:20" ht="15.75" x14ac:dyDescent="0.25">
      <c r="A3" s="73"/>
      <c r="B3" s="73"/>
      <c r="C3" s="73"/>
      <c r="D3" s="73"/>
      <c r="E3" s="74"/>
      <c r="F3" s="74"/>
      <c r="G3" s="74"/>
      <c r="H3" s="74"/>
      <c r="I3" s="74"/>
      <c r="J3" s="74"/>
      <c r="K3" s="74"/>
      <c r="L3" s="74"/>
      <c r="M3" s="74"/>
      <c r="N3" s="73" t="s">
        <v>19</v>
      </c>
      <c r="O3" s="73"/>
      <c r="P3" s="3"/>
    </row>
    <row r="4" spans="1:20" ht="23.25" x14ac:dyDescent="0.25">
      <c r="E4" s="76" t="s">
        <v>21</v>
      </c>
      <c r="F4" s="76"/>
      <c r="G4" s="76"/>
      <c r="H4" s="76"/>
      <c r="I4" s="76"/>
      <c r="J4" s="76"/>
      <c r="K4" s="76"/>
      <c r="L4" s="76"/>
      <c r="M4" s="76"/>
      <c r="N4" s="76"/>
      <c r="O4" s="76"/>
    </row>
    <row r="6" spans="1:20" ht="15.75" x14ac:dyDescent="0.25">
      <c r="A6" s="77" t="s">
        <v>0</v>
      </c>
      <c r="B6" s="78" t="s">
        <v>1</v>
      </c>
      <c r="C6" s="78" t="s">
        <v>2</v>
      </c>
      <c r="D6" s="77" t="s">
        <v>3</v>
      </c>
      <c r="E6" s="77" t="s">
        <v>4</v>
      </c>
      <c r="F6" s="77" t="s">
        <v>5</v>
      </c>
      <c r="G6" s="77" t="s">
        <v>6</v>
      </c>
      <c r="H6" s="77" t="s">
        <v>7</v>
      </c>
      <c r="I6" s="80" t="s">
        <v>8</v>
      </c>
      <c r="J6" s="80"/>
      <c r="K6" s="80"/>
      <c r="L6" s="75" t="s">
        <v>22</v>
      </c>
      <c r="M6" s="75"/>
      <c r="N6" s="75"/>
      <c r="O6" s="75"/>
    </row>
    <row r="7" spans="1:20" ht="31.5" x14ac:dyDescent="0.25">
      <c r="A7" s="77"/>
      <c r="B7" s="79"/>
      <c r="C7" s="79"/>
      <c r="D7" s="77"/>
      <c r="E7" s="77"/>
      <c r="F7" s="77"/>
      <c r="G7" s="77"/>
      <c r="H7" s="77"/>
      <c r="I7" s="4" t="s">
        <v>9</v>
      </c>
      <c r="J7" s="4" t="s">
        <v>10</v>
      </c>
      <c r="K7" s="4" t="s">
        <v>11</v>
      </c>
      <c r="L7" s="5" t="s">
        <v>12</v>
      </c>
      <c r="M7" s="5" t="s">
        <v>13</v>
      </c>
      <c r="N7" s="5" t="s">
        <v>14</v>
      </c>
      <c r="O7" s="5" t="s">
        <v>15</v>
      </c>
    </row>
    <row r="8" spans="1:20" s="13" customFormat="1" ht="60" x14ac:dyDescent="0.2">
      <c r="A8" s="81" t="s">
        <v>23</v>
      </c>
      <c r="B8" s="85" t="s">
        <v>24</v>
      </c>
      <c r="C8" s="87" t="s">
        <v>44</v>
      </c>
      <c r="D8" s="88" t="s">
        <v>25</v>
      </c>
      <c r="E8" s="89" t="s">
        <v>26</v>
      </c>
      <c r="F8" s="8" t="s">
        <v>27</v>
      </c>
      <c r="G8" s="9">
        <v>1200</v>
      </c>
      <c r="H8" s="9">
        <v>0</v>
      </c>
      <c r="I8" s="10">
        <v>55447684575.780998</v>
      </c>
      <c r="J8" s="10">
        <v>0</v>
      </c>
      <c r="K8" s="10">
        <f>+I8+J8</f>
        <v>55447684575.780998</v>
      </c>
      <c r="L8" s="10">
        <v>53042022578</v>
      </c>
      <c r="M8" s="11">
        <f>IFERROR(L8/$K8,0)</f>
        <v>0.95661384210745259</v>
      </c>
      <c r="N8" s="10">
        <v>0</v>
      </c>
      <c r="O8" s="11">
        <f>IFERROR(N8/$K8,0)</f>
        <v>0</v>
      </c>
      <c r="P8" s="12"/>
      <c r="Q8" s="12" t="s">
        <v>30</v>
      </c>
    </row>
    <row r="9" spans="1:20" s="13" customFormat="1" ht="45" x14ac:dyDescent="0.2">
      <c r="A9" s="82"/>
      <c r="B9" s="85"/>
      <c r="C9" s="87"/>
      <c r="D9" s="88"/>
      <c r="E9" s="89"/>
      <c r="F9" s="8" t="s">
        <v>29</v>
      </c>
      <c r="G9" s="14">
        <f>+I9</f>
        <v>27684340424</v>
      </c>
      <c r="H9" s="14">
        <v>27684340423</v>
      </c>
      <c r="I9" s="10">
        <v>27684340424</v>
      </c>
      <c r="J9" s="10">
        <v>0</v>
      </c>
      <c r="K9" s="10">
        <f t="shared" ref="K9:K14" si="0">+I9+J9</f>
        <v>27684340424</v>
      </c>
      <c r="L9" s="10">
        <v>27684340423</v>
      </c>
      <c r="M9" s="11">
        <f t="shared" ref="M9:M33" si="1">IFERROR(L9/$K9,0)</f>
        <v>0.99999999996387845</v>
      </c>
      <c r="N9" s="10">
        <v>13629110674</v>
      </c>
      <c r="O9" s="11">
        <f>IFERROR(N9/$K9,0)</f>
        <v>0.49230396914873598</v>
      </c>
      <c r="P9" s="12"/>
      <c r="Q9" s="12" t="s">
        <v>28</v>
      </c>
    </row>
    <row r="10" spans="1:20" s="13" customFormat="1" ht="60" x14ac:dyDescent="0.2">
      <c r="A10" s="82"/>
      <c r="B10" s="85"/>
      <c r="C10" s="87"/>
      <c r="D10" s="88"/>
      <c r="E10" s="8" t="s">
        <v>31</v>
      </c>
      <c r="F10" s="8" t="s">
        <v>32</v>
      </c>
      <c r="G10" s="9">
        <v>220</v>
      </c>
      <c r="H10" s="9">
        <v>0</v>
      </c>
      <c r="I10" s="10"/>
      <c r="J10" s="10">
        <v>13000000000</v>
      </c>
      <c r="K10" s="10">
        <f t="shared" si="0"/>
        <v>13000000000</v>
      </c>
      <c r="L10" s="10">
        <v>0</v>
      </c>
      <c r="M10" s="11">
        <f t="shared" si="1"/>
        <v>0</v>
      </c>
      <c r="N10" s="10"/>
      <c r="O10" s="11">
        <f t="shared" ref="O10:O34" si="2">IFERROR(N10/$K10,0)</f>
        <v>0</v>
      </c>
      <c r="P10" s="90" t="s">
        <v>33</v>
      </c>
      <c r="Q10" s="90"/>
    </row>
    <row r="11" spans="1:20" s="13" customFormat="1" ht="24" x14ac:dyDescent="0.2">
      <c r="A11" s="82"/>
      <c r="B11" s="85"/>
      <c r="C11" s="87"/>
      <c r="D11" s="88"/>
      <c r="E11" s="8" t="s">
        <v>34</v>
      </c>
      <c r="F11" s="8" t="s">
        <v>35</v>
      </c>
      <c r="G11" s="9">
        <v>200</v>
      </c>
      <c r="H11" s="9">
        <v>0</v>
      </c>
      <c r="I11" s="10"/>
      <c r="J11" s="10">
        <v>8440000000</v>
      </c>
      <c r="K11" s="10">
        <f t="shared" si="0"/>
        <v>8440000000</v>
      </c>
      <c r="L11" s="10">
        <v>0</v>
      </c>
      <c r="M11" s="11">
        <f t="shared" si="1"/>
        <v>0</v>
      </c>
      <c r="N11" s="10"/>
      <c r="O11" s="11">
        <f t="shared" si="2"/>
        <v>0</v>
      </c>
      <c r="P11" s="91"/>
      <c r="Q11" s="91"/>
    </row>
    <row r="12" spans="1:20" s="13" customFormat="1" ht="60" x14ac:dyDescent="0.2">
      <c r="A12" s="82"/>
      <c r="B12" s="85"/>
      <c r="C12" s="87"/>
      <c r="D12" s="88"/>
      <c r="E12" s="8" t="s">
        <v>36</v>
      </c>
      <c r="F12" s="8" t="s">
        <v>37</v>
      </c>
      <c r="G12" s="9">
        <v>5</v>
      </c>
      <c r="H12" s="9">
        <v>0</v>
      </c>
      <c r="I12" s="10"/>
      <c r="J12" s="10">
        <v>870987665</v>
      </c>
      <c r="K12" s="10">
        <f t="shared" si="0"/>
        <v>870987665</v>
      </c>
      <c r="L12" s="10">
        <v>0</v>
      </c>
      <c r="M12" s="11">
        <f t="shared" si="1"/>
        <v>0</v>
      </c>
      <c r="N12" s="10"/>
      <c r="O12" s="11">
        <f t="shared" si="2"/>
        <v>0</v>
      </c>
      <c r="P12" s="91"/>
      <c r="Q12" s="91"/>
    </row>
    <row r="13" spans="1:20" s="13" customFormat="1" ht="36" x14ac:dyDescent="0.2">
      <c r="A13" s="82"/>
      <c r="B13" s="85"/>
      <c r="C13" s="87"/>
      <c r="D13" s="88"/>
      <c r="E13" s="8" t="s">
        <v>38</v>
      </c>
      <c r="F13" s="8" t="s">
        <v>39</v>
      </c>
      <c r="G13" s="9">
        <v>259</v>
      </c>
      <c r="H13" s="9">
        <v>0</v>
      </c>
      <c r="I13" s="10"/>
      <c r="J13" s="10">
        <v>12950000000</v>
      </c>
      <c r="K13" s="10">
        <f t="shared" si="0"/>
        <v>12950000000</v>
      </c>
      <c r="L13" s="10">
        <v>0</v>
      </c>
      <c r="M13" s="11">
        <f t="shared" si="1"/>
        <v>0</v>
      </c>
      <c r="N13" s="10"/>
      <c r="O13" s="11">
        <f t="shared" si="2"/>
        <v>0</v>
      </c>
      <c r="P13" s="92"/>
      <c r="Q13" s="92"/>
    </row>
    <row r="14" spans="1:20" s="13" customFormat="1" ht="258.75" x14ac:dyDescent="0.2">
      <c r="A14" s="82"/>
      <c r="B14" s="85"/>
      <c r="C14" s="87"/>
      <c r="D14" s="88"/>
      <c r="E14" s="8" t="s">
        <v>40</v>
      </c>
      <c r="F14" s="15" t="s">
        <v>41</v>
      </c>
      <c r="G14" s="16">
        <v>0.7</v>
      </c>
      <c r="H14" s="16"/>
      <c r="I14" s="10">
        <v>181079464653.21899</v>
      </c>
      <c r="J14" s="17">
        <v>-62771188181</v>
      </c>
      <c r="K14" s="10">
        <f t="shared" si="0"/>
        <v>118308276472.21899</v>
      </c>
      <c r="L14" s="10">
        <v>128038145549</v>
      </c>
      <c r="M14" s="30">
        <f t="shared" si="1"/>
        <v>1.0822416602363889</v>
      </c>
      <c r="N14" s="10">
        <v>0</v>
      </c>
      <c r="O14" s="11">
        <f t="shared" si="2"/>
        <v>0</v>
      </c>
      <c r="P14" s="12" t="s">
        <v>42</v>
      </c>
      <c r="Q14" s="12" t="s">
        <v>43</v>
      </c>
      <c r="T14" s="18"/>
    </row>
    <row r="15" spans="1:20" s="13" customFormat="1" ht="15.75" x14ac:dyDescent="0.2">
      <c r="A15" s="82"/>
      <c r="B15" s="85"/>
      <c r="C15" s="87"/>
      <c r="D15" s="50" t="s">
        <v>16</v>
      </c>
      <c r="E15" s="51"/>
      <c r="F15" s="51"/>
      <c r="G15" s="52"/>
      <c r="H15" s="52"/>
      <c r="I15" s="53">
        <f>SUM(I8:I14)</f>
        <v>264211489653</v>
      </c>
      <c r="J15" s="53">
        <f>SUM(J8:J14)</f>
        <v>-27510200516</v>
      </c>
      <c r="K15" s="53">
        <f>SUM(K8:K14)</f>
        <v>236701289137</v>
      </c>
      <c r="L15" s="53">
        <f>SUM(L8:L14)</f>
        <v>208764508550</v>
      </c>
      <c r="M15" s="54">
        <f t="shared" si="1"/>
        <v>0.88197453132234316</v>
      </c>
      <c r="N15" s="53">
        <f>SUM(N8:N14)</f>
        <v>13629110674</v>
      </c>
      <c r="O15" s="54">
        <f t="shared" si="2"/>
        <v>5.7579368171973185E-2</v>
      </c>
      <c r="P15" s="12"/>
      <c r="Q15" s="12"/>
    </row>
    <row r="16" spans="1:20" s="13" customFormat="1" ht="48" x14ac:dyDescent="0.2">
      <c r="A16" s="82"/>
      <c r="B16" s="85"/>
      <c r="C16" s="87" t="s">
        <v>99</v>
      </c>
      <c r="D16" s="88" t="s">
        <v>45</v>
      </c>
      <c r="E16" s="8" t="s">
        <v>46</v>
      </c>
      <c r="F16" s="8" t="s">
        <v>47</v>
      </c>
      <c r="G16" s="23">
        <v>50</v>
      </c>
      <c r="H16" s="23">
        <v>0</v>
      </c>
      <c r="I16" s="10">
        <f>60000000000*60%</f>
        <v>36000000000</v>
      </c>
      <c r="J16" s="10">
        <v>0</v>
      </c>
      <c r="K16" s="10">
        <f>+I16+J16</f>
        <v>36000000000</v>
      </c>
      <c r="L16" s="10">
        <v>0</v>
      </c>
      <c r="M16" s="11">
        <f t="shared" si="1"/>
        <v>0</v>
      </c>
      <c r="N16" s="10">
        <v>0</v>
      </c>
      <c r="O16" s="11">
        <f t="shared" si="2"/>
        <v>0</v>
      </c>
      <c r="P16" s="24"/>
      <c r="Q16" s="24"/>
    </row>
    <row r="17" spans="1:19" s="13" customFormat="1" ht="146.25" x14ac:dyDescent="0.2">
      <c r="A17" s="82"/>
      <c r="B17" s="85"/>
      <c r="C17" s="87"/>
      <c r="D17" s="88"/>
      <c r="E17" s="8" t="s">
        <v>48</v>
      </c>
      <c r="F17" s="15" t="s">
        <v>49</v>
      </c>
      <c r="G17" s="25">
        <v>3286</v>
      </c>
      <c r="H17" s="25">
        <v>0</v>
      </c>
      <c r="I17" s="26">
        <f>60000000000*40%</f>
        <v>24000000000</v>
      </c>
      <c r="J17" s="10"/>
      <c r="K17" s="10">
        <f>+I17+J17</f>
        <v>24000000000</v>
      </c>
      <c r="L17" s="10">
        <v>0</v>
      </c>
      <c r="M17" s="11">
        <f t="shared" si="1"/>
        <v>0</v>
      </c>
      <c r="N17" s="10">
        <v>0</v>
      </c>
      <c r="O17" s="11">
        <f t="shared" si="2"/>
        <v>0</v>
      </c>
      <c r="P17" s="24"/>
      <c r="Q17" s="12" t="s">
        <v>50</v>
      </c>
    </row>
    <row r="18" spans="1:19" s="13" customFormat="1" ht="15.75" x14ac:dyDescent="0.2">
      <c r="A18" s="82"/>
      <c r="B18" s="85"/>
      <c r="C18" s="87"/>
      <c r="D18" s="50" t="s">
        <v>16</v>
      </c>
      <c r="E18" s="51"/>
      <c r="F18" s="51"/>
      <c r="G18" s="52"/>
      <c r="H18" s="52"/>
      <c r="I18" s="53">
        <f>SUM(I16:I17)</f>
        <v>60000000000</v>
      </c>
      <c r="J18" s="53">
        <f t="shared" ref="J18:K18" si="3">SUM(J16:J17)</f>
        <v>0</v>
      </c>
      <c r="K18" s="53">
        <f t="shared" si="3"/>
        <v>60000000000</v>
      </c>
      <c r="L18" s="53">
        <f>SUM(L16:L17)</f>
        <v>0</v>
      </c>
      <c r="M18" s="54">
        <f t="shared" si="1"/>
        <v>0</v>
      </c>
      <c r="N18" s="53">
        <f>SUM(N16:N17)</f>
        <v>0</v>
      </c>
      <c r="O18" s="54">
        <f t="shared" si="2"/>
        <v>0</v>
      </c>
      <c r="P18" s="12"/>
      <c r="Q18" s="27"/>
    </row>
    <row r="19" spans="1:19" s="13" customFormat="1" ht="84" x14ac:dyDescent="0.2">
      <c r="A19" s="83"/>
      <c r="B19" s="86"/>
      <c r="C19" s="87" t="s">
        <v>100</v>
      </c>
      <c r="D19" s="8" t="s">
        <v>51</v>
      </c>
      <c r="E19" s="8" t="s">
        <v>52</v>
      </c>
      <c r="F19" s="8" t="s">
        <v>53</v>
      </c>
      <c r="G19" s="28">
        <v>120</v>
      </c>
      <c r="H19" s="28">
        <v>0</v>
      </c>
      <c r="I19" s="10"/>
      <c r="J19" s="10">
        <f>26103912181+1406288335</f>
        <v>27510200516</v>
      </c>
      <c r="K19" s="10">
        <f>+I19+J19</f>
        <v>27510200516</v>
      </c>
      <c r="L19" s="10">
        <v>0</v>
      </c>
      <c r="M19" s="11">
        <f t="shared" si="1"/>
        <v>0</v>
      </c>
      <c r="N19" s="10">
        <v>0</v>
      </c>
      <c r="O19" s="11">
        <f t="shared" si="2"/>
        <v>0</v>
      </c>
      <c r="P19" s="12" t="s">
        <v>33</v>
      </c>
      <c r="Q19" s="12"/>
      <c r="R19" s="29"/>
      <c r="S19" s="29"/>
    </row>
    <row r="20" spans="1:19" s="13" customFormat="1" ht="15.75" x14ac:dyDescent="0.2">
      <c r="A20" s="84"/>
      <c r="B20" s="86"/>
      <c r="C20" s="93"/>
      <c r="D20" s="50"/>
      <c r="E20" s="51"/>
      <c r="F20" s="51"/>
      <c r="G20" s="52"/>
      <c r="H20" s="52"/>
      <c r="I20" s="53">
        <f>+I19</f>
        <v>0</v>
      </c>
      <c r="J20" s="53">
        <f>+J19</f>
        <v>27510200516</v>
      </c>
      <c r="K20" s="53">
        <f>+K19</f>
        <v>27510200516</v>
      </c>
      <c r="L20" s="53">
        <f>L19</f>
        <v>0</v>
      </c>
      <c r="M20" s="54">
        <f t="shared" si="1"/>
        <v>0</v>
      </c>
      <c r="N20" s="53">
        <f>N19</f>
        <v>0</v>
      </c>
      <c r="O20" s="54">
        <f t="shared" si="2"/>
        <v>0</v>
      </c>
      <c r="P20" s="12"/>
      <c r="Q20" s="12"/>
    </row>
    <row r="21" spans="1:19" s="13" customFormat="1" ht="90" x14ac:dyDescent="0.2">
      <c r="A21" s="94" t="s">
        <v>54</v>
      </c>
      <c r="B21" s="97" t="s">
        <v>55</v>
      </c>
      <c r="C21" s="87" t="s">
        <v>101</v>
      </c>
      <c r="D21" s="88" t="s">
        <v>56</v>
      </c>
      <c r="E21" s="8" t="s">
        <v>57</v>
      </c>
      <c r="F21" s="15" t="s">
        <v>58</v>
      </c>
      <c r="G21" s="25">
        <v>0</v>
      </c>
      <c r="H21" s="25">
        <v>0</v>
      </c>
      <c r="I21" s="26">
        <v>2000000000</v>
      </c>
      <c r="J21" s="55">
        <v>0</v>
      </c>
      <c r="K21" s="10">
        <f>+I21+J21</f>
        <v>2000000000</v>
      </c>
      <c r="L21" s="10">
        <v>0</v>
      </c>
      <c r="M21" s="11">
        <f t="shared" si="1"/>
        <v>0</v>
      </c>
      <c r="N21" s="10">
        <v>0</v>
      </c>
      <c r="O21" s="11">
        <f t="shared" si="2"/>
        <v>0</v>
      </c>
      <c r="P21" s="12" t="s">
        <v>59</v>
      </c>
      <c r="Q21" s="12" t="s">
        <v>60</v>
      </c>
    </row>
    <row r="22" spans="1:19" s="13" customFormat="1" ht="60" x14ac:dyDescent="0.2">
      <c r="A22" s="95"/>
      <c r="B22" s="97"/>
      <c r="C22" s="87"/>
      <c r="D22" s="99"/>
      <c r="E22" s="8" t="s">
        <v>61</v>
      </c>
      <c r="F22" s="15" t="s">
        <v>62</v>
      </c>
      <c r="G22" s="25">
        <v>1</v>
      </c>
      <c r="H22" s="25">
        <v>0</v>
      </c>
      <c r="I22" s="10"/>
      <c r="J22" s="26">
        <v>0</v>
      </c>
      <c r="K22" s="26">
        <f>+I22+J22</f>
        <v>0</v>
      </c>
      <c r="L22" s="10">
        <v>0</v>
      </c>
      <c r="M22" s="30">
        <f t="shared" si="1"/>
        <v>0</v>
      </c>
      <c r="N22" s="10">
        <v>0</v>
      </c>
      <c r="O22" s="30">
        <f t="shared" si="2"/>
        <v>0</v>
      </c>
      <c r="P22" s="12" t="s">
        <v>63</v>
      </c>
      <c r="Q22" s="12"/>
    </row>
    <row r="23" spans="1:19" s="13" customFormat="1" ht="48" x14ac:dyDescent="0.2">
      <c r="A23" s="95"/>
      <c r="B23" s="97"/>
      <c r="C23" s="87"/>
      <c r="D23" s="99"/>
      <c r="E23" s="8" t="s">
        <v>64</v>
      </c>
      <c r="F23" s="15" t="s">
        <v>65</v>
      </c>
      <c r="G23" s="28">
        <f>7+17</f>
        <v>24</v>
      </c>
      <c r="H23" s="28">
        <v>0</v>
      </c>
      <c r="I23" s="10"/>
      <c r="J23" s="26">
        <v>0</v>
      </c>
      <c r="K23" s="26">
        <f>+I23+J23</f>
        <v>0</v>
      </c>
      <c r="L23" s="10">
        <v>0</v>
      </c>
      <c r="M23" s="30">
        <f t="shared" si="1"/>
        <v>0</v>
      </c>
      <c r="N23" s="10">
        <v>0</v>
      </c>
      <c r="O23" s="30">
        <f t="shared" si="2"/>
        <v>0</v>
      </c>
      <c r="P23" s="12" t="s">
        <v>63</v>
      </c>
      <c r="Q23" s="12"/>
    </row>
    <row r="24" spans="1:19" s="13" customFormat="1" ht="15.75" x14ac:dyDescent="0.2">
      <c r="A24" s="96"/>
      <c r="B24" s="97"/>
      <c r="C24" s="98"/>
      <c r="D24" s="50" t="s">
        <v>16</v>
      </c>
      <c r="E24" s="51"/>
      <c r="F24" s="51"/>
      <c r="G24" s="52"/>
      <c r="H24" s="52"/>
      <c r="I24" s="53">
        <f>SUM(I21:I23)</f>
        <v>2000000000</v>
      </c>
      <c r="J24" s="53">
        <f t="shared" ref="J24:K24" si="4">SUM(J21:J23)</f>
        <v>0</v>
      </c>
      <c r="K24" s="53">
        <f t="shared" si="4"/>
        <v>2000000000</v>
      </c>
      <c r="L24" s="53">
        <f>SUM(L21:L23)</f>
        <v>0</v>
      </c>
      <c r="M24" s="54">
        <f t="shared" si="1"/>
        <v>0</v>
      </c>
      <c r="N24" s="53">
        <f>SUM(N21:N23)</f>
        <v>0</v>
      </c>
      <c r="O24" s="54">
        <f t="shared" si="2"/>
        <v>0</v>
      </c>
      <c r="P24" s="12"/>
      <c r="Q24" s="27"/>
    </row>
    <row r="25" spans="1:19" s="13" customFormat="1" ht="36" x14ac:dyDescent="0.2">
      <c r="A25" s="94" t="s">
        <v>66</v>
      </c>
      <c r="B25" s="85" t="s">
        <v>67</v>
      </c>
      <c r="C25" s="87" t="s">
        <v>102</v>
      </c>
      <c r="D25" s="88" t="s">
        <v>68</v>
      </c>
      <c r="E25" s="15" t="s">
        <v>69</v>
      </c>
      <c r="F25" s="15" t="s">
        <v>70</v>
      </c>
      <c r="G25" s="25">
        <v>800</v>
      </c>
      <c r="H25" s="25">
        <v>9</v>
      </c>
      <c r="I25" s="26">
        <f>+'[1]escenario 5%'!$D$53</f>
        <v>610000000</v>
      </c>
      <c r="J25" s="26">
        <v>0</v>
      </c>
      <c r="K25" s="26">
        <f>+I25+J25</f>
        <v>610000000</v>
      </c>
      <c r="L25" s="26">
        <v>509340687</v>
      </c>
      <c r="M25" s="30">
        <f t="shared" si="1"/>
        <v>0.83498473278688523</v>
      </c>
      <c r="N25" s="26">
        <v>136777588</v>
      </c>
      <c r="O25" s="30">
        <f t="shared" si="2"/>
        <v>0.22422555409836065</v>
      </c>
      <c r="P25" s="12" t="s">
        <v>63</v>
      </c>
      <c r="Q25" s="12" t="s">
        <v>71</v>
      </c>
    </row>
    <row r="26" spans="1:19" s="13" customFormat="1" ht="48" x14ac:dyDescent="0.2">
      <c r="A26" s="100"/>
      <c r="B26" s="85"/>
      <c r="C26" s="87"/>
      <c r="D26" s="88"/>
      <c r="E26" s="15" t="s">
        <v>72</v>
      </c>
      <c r="F26" s="15" t="s">
        <v>73</v>
      </c>
      <c r="G26" s="31">
        <v>37</v>
      </c>
      <c r="H26" s="31">
        <v>37</v>
      </c>
      <c r="I26" s="26">
        <f>'Plan Inversión 2017'!H32</f>
        <v>3535902012</v>
      </c>
      <c r="J26" s="26">
        <v>0</v>
      </c>
      <c r="K26" s="26">
        <f t="shared" ref="K26:K27" si="5">+I26+J26</f>
        <v>3535902012</v>
      </c>
      <c r="L26" s="26">
        <v>3324752510</v>
      </c>
      <c r="M26" s="30">
        <f t="shared" si="1"/>
        <v>0.9402841195023478</v>
      </c>
      <c r="N26" s="26">
        <v>964442239</v>
      </c>
      <c r="O26" s="30">
        <f t="shared" si="2"/>
        <v>0.27275706049741066</v>
      </c>
      <c r="P26" s="32"/>
      <c r="Q26" s="33" t="s">
        <v>74</v>
      </c>
    </row>
    <row r="27" spans="1:19" s="13" customFormat="1" ht="36" x14ac:dyDescent="0.2">
      <c r="A27" s="100"/>
      <c r="B27" s="85"/>
      <c r="C27" s="87"/>
      <c r="D27" s="88"/>
      <c r="E27" s="34" t="s">
        <v>75</v>
      </c>
      <c r="F27" s="34" t="s">
        <v>76</v>
      </c>
      <c r="G27" s="31">
        <v>1</v>
      </c>
      <c r="H27" s="31">
        <v>0</v>
      </c>
      <c r="I27" s="26">
        <v>200000000</v>
      </c>
      <c r="J27" s="26"/>
      <c r="K27" s="26">
        <f t="shared" si="5"/>
        <v>200000000</v>
      </c>
      <c r="L27" s="26"/>
      <c r="M27" s="30">
        <f t="shared" si="1"/>
        <v>0</v>
      </c>
      <c r="N27" s="26"/>
      <c r="O27" s="30">
        <f t="shared" si="2"/>
        <v>0</v>
      </c>
      <c r="P27" s="32"/>
      <c r="Q27" s="33"/>
    </row>
    <row r="28" spans="1:19" s="13" customFormat="1" ht="36" x14ac:dyDescent="0.2">
      <c r="A28" s="100"/>
      <c r="B28" s="85"/>
      <c r="C28" s="87"/>
      <c r="D28" s="88"/>
      <c r="E28" s="15" t="s">
        <v>77</v>
      </c>
      <c r="F28" s="34" t="s">
        <v>78</v>
      </c>
      <c r="G28" s="31">
        <v>3500</v>
      </c>
      <c r="H28" s="31">
        <v>986</v>
      </c>
      <c r="I28" s="26">
        <v>450000000</v>
      </c>
      <c r="J28" s="26">
        <v>0</v>
      </c>
      <c r="K28" s="26">
        <f>+I28+J28</f>
        <v>450000000</v>
      </c>
      <c r="L28" s="26">
        <v>318000000</v>
      </c>
      <c r="M28" s="30">
        <f t="shared" si="1"/>
        <v>0.70666666666666667</v>
      </c>
      <c r="N28" s="26">
        <v>20600000</v>
      </c>
      <c r="O28" s="30">
        <f t="shared" si="2"/>
        <v>4.5777777777777778E-2</v>
      </c>
      <c r="P28" s="32"/>
      <c r="Q28" s="33" t="s">
        <v>79</v>
      </c>
    </row>
    <row r="29" spans="1:19" s="13" customFormat="1" ht="15.75" x14ac:dyDescent="0.2">
      <c r="A29" s="96"/>
      <c r="B29" s="85"/>
      <c r="C29" s="87"/>
      <c r="D29" s="50" t="s">
        <v>16</v>
      </c>
      <c r="E29" s="51"/>
      <c r="F29" s="51"/>
      <c r="G29" s="52"/>
      <c r="H29" s="52"/>
      <c r="I29" s="53">
        <f>SUM(I25:I28)</f>
        <v>4795902012</v>
      </c>
      <c r="J29" s="53">
        <f t="shared" ref="J29:K29" si="6">SUM(J25:J28)</f>
        <v>0</v>
      </c>
      <c r="K29" s="53">
        <f t="shared" si="6"/>
        <v>4795902012</v>
      </c>
      <c r="L29" s="53">
        <f>SUM(L25:L28)</f>
        <v>4152093197</v>
      </c>
      <c r="M29" s="54">
        <f t="shared" si="1"/>
        <v>0.86575855524380974</v>
      </c>
      <c r="N29" s="53">
        <f>SUM(N25:N28)</f>
        <v>1121819827</v>
      </c>
      <c r="O29" s="54">
        <f t="shared" si="2"/>
        <v>0.23391216588517738</v>
      </c>
      <c r="P29" s="12"/>
      <c r="Q29" s="12"/>
    </row>
    <row r="30" spans="1:19" s="13" customFormat="1" ht="60" x14ac:dyDescent="0.2">
      <c r="A30" s="94" t="s">
        <v>80</v>
      </c>
      <c r="B30" s="85" t="s">
        <v>81</v>
      </c>
      <c r="C30" s="87" t="s">
        <v>103</v>
      </c>
      <c r="D30" s="88" t="s">
        <v>82</v>
      </c>
      <c r="E30" s="8" t="s">
        <v>83</v>
      </c>
      <c r="F30" s="35" t="s">
        <v>84</v>
      </c>
      <c r="G30" s="36">
        <v>1</v>
      </c>
      <c r="H30" s="36">
        <v>0</v>
      </c>
      <c r="I30" s="10">
        <f>1379344497+395400000+560000000</f>
        <v>2334744497</v>
      </c>
      <c r="J30" s="10"/>
      <c r="K30" s="10">
        <f>+I30+J30</f>
        <v>2334744497</v>
      </c>
      <c r="L30" s="10"/>
      <c r="M30" s="11">
        <f t="shared" si="1"/>
        <v>0</v>
      </c>
      <c r="N30" s="10">
        <v>992865477</v>
      </c>
      <c r="O30" s="11">
        <f t="shared" si="2"/>
        <v>0.42525658729499943</v>
      </c>
      <c r="P30" s="12"/>
      <c r="Q30" s="12" t="s">
        <v>85</v>
      </c>
      <c r="S30" s="13" t="str">
        <f>LOWER(R30)</f>
        <v/>
      </c>
    </row>
    <row r="31" spans="1:19" s="13" customFormat="1" ht="60" x14ac:dyDescent="0.2">
      <c r="A31" s="100"/>
      <c r="B31" s="85"/>
      <c r="C31" s="87"/>
      <c r="D31" s="88"/>
      <c r="E31" s="8" t="s">
        <v>86</v>
      </c>
      <c r="F31" s="8" t="s">
        <v>87</v>
      </c>
      <c r="G31" s="36">
        <v>1</v>
      </c>
      <c r="H31" s="36"/>
      <c r="I31" s="10">
        <v>2996075411</v>
      </c>
      <c r="J31" s="26">
        <v>0</v>
      </c>
      <c r="K31" s="10">
        <f>+I31+J31</f>
        <v>2996075411</v>
      </c>
      <c r="L31" s="10"/>
      <c r="M31" s="11">
        <f t="shared" si="1"/>
        <v>0</v>
      </c>
      <c r="N31" s="10">
        <v>263600000</v>
      </c>
      <c r="O31" s="11">
        <f t="shared" si="2"/>
        <v>8.7981764087846581E-2</v>
      </c>
      <c r="P31" s="12" t="s">
        <v>63</v>
      </c>
      <c r="Q31" s="12" t="s">
        <v>88</v>
      </c>
      <c r="S31" s="13" t="str">
        <f>LOWER(R31)</f>
        <v/>
      </c>
    </row>
    <row r="32" spans="1:19" s="13" customFormat="1" ht="48" x14ac:dyDescent="0.2">
      <c r="A32" s="100"/>
      <c r="B32" s="85"/>
      <c r="C32" s="87"/>
      <c r="D32" s="88"/>
      <c r="E32" s="89" t="s">
        <v>89</v>
      </c>
      <c r="F32" s="15" t="s">
        <v>90</v>
      </c>
      <c r="G32" s="36">
        <v>0.6</v>
      </c>
      <c r="H32" s="36">
        <v>0</v>
      </c>
      <c r="I32" s="10">
        <v>300000000</v>
      </c>
      <c r="J32" s="10"/>
      <c r="K32" s="10">
        <f t="shared" ref="K32:K33" si="7">+I32+J32</f>
        <v>300000000</v>
      </c>
      <c r="L32" s="10"/>
      <c r="M32" s="11">
        <f t="shared" si="1"/>
        <v>0</v>
      </c>
      <c r="N32" s="10"/>
      <c r="O32" s="11">
        <f t="shared" si="2"/>
        <v>0</v>
      </c>
      <c r="P32" s="12"/>
      <c r="Q32" s="12" t="s">
        <v>91</v>
      </c>
    </row>
    <row r="33" spans="1:17" s="13" customFormat="1" ht="48" x14ac:dyDescent="0.2">
      <c r="A33" s="100"/>
      <c r="B33" s="85"/>
      <c r="C33" s="87"/>
      <c r="D33" s="88"/>
      <c r="E33" s="89"/>
      <c r="F33" s="15" t="s">
        <v>92</v>
      </c>
      <c r="G33" s="36">
        <v>0.7</v>
      </c>
      <c r="H33" s="36">
        <v>0</v>
      </c>
      <c r="I33" s="10">
        <v>360000000</v>
      </c>
      <c r="J33" s="10"/>
      <c r="K33" s="10">
        <f t="shared" si="7"/>
        <v>360000000</v>
      </c>
      <c r="L33" s="10"/>
      <c r="M33" s="11">
        <f t="shared" si="1"/>
        <v>0</v>
      </c>
      <c r="N33" s="10"/>
      <c r="O33" s="11">
        <f t="shared" si="2"/>
        <v>0</v>
      </c>
      <c r="P33" s="12"/>
      <c r="Q33" s="12" t="s">
        <v>93</v>
      </c>
    </row>
    <row r="34" spans="1:17" s="13" customFormat="1" ht="15.75" x14ac:dyDescent="0.2">
      <c r="A34" s="96"/>
      <c r="B34" s="85"/>
      <c r="C34" s="87"/>
      <c r="D34" s="50" t="s">
        <v>16</v>
      </c>
      <c r="E34" s="51"/>
      <c r="F34" s="51"/>
      <c r="G34" s="52"/>
      <c r="H34" s="52"/>
      <c r="I34" s="53">
        <f>SUM(I30:I33)</f>
        <v>5990819908</v>
      </c>
      <c r="J34" s="53">
        <f t="shared" ref="J34:K34" si="8">SUM(J30:J33)</f>
        <v>0</v>
      </c>
      <c r="K34" s="53">
        <f t="shared" si="8"/>
        <v>5990819908</v>
      </c>
      <c r="L34" s="53">
        <v>3910299315.9099998</v>
      </c>
      <c r="M34" s="54">
        <f>IFERROR(L34/$K34,0)</f>
        <v>0.65271521694188772</v>
      </c>
      <c r="N34" s="53">
        <v>1256465477</v>
      </c>
      <c r="O34" s="54">
        <f t="shared" si="2"/>
        <v>0.20973180571196032</v>
      </c>
      <c r="P34" s="12"/>
      <c r="Q34" s="12"/>
    </row>
    <row r="35" spans="1:17" ht="16.5" thickBot="1" x14ac:dyDescent="0.3">
      <c r="C35" s="3"/>
      <c r="D35" s="3"/>
      <c r="E35" s="3"/>
      <c r="F35" s="3"/>
      <c r="G35" s="3"/>
      <c r="H35" s="6" t="s">
        <v>16</v>
      </c>
      <c r="I35" s="53">
        <f>I34+I29+I24+I20+I18+I15</f>
        <v>336998211573</v>
      </c>
      <c r="J35" s="7">
        <f>+SUM(J8:J34)</f>
        <v>0</v>
      </c>
      <c r="K35" s="53">
        <f>K34+K29+K24+K20+K18+K15</f>
        <v>336998211573</v>
      </c>
      <c r="L35" s="53">
        <f>L34+L29+L24+L20+L18+L15</f>
        <v>216826901062.91</v>
      </c>
      <c r="M35" s="54">
        <f>IFERROR(L35/$K35,0)</f>
        <v>0.6434066817471561</v>
      </c>
      <c r="N35" s="53">
        <f>N34+N29+N24+N20+N18+N15</f>
        <v>16007395978</v>
      </c>
      <c r="O35" s="54">
        <f>IFERROR(N35/$K35,0)</f>
        <v>4.7499943407066134E-2</v>
      </c>
    </row>
  </sheetData>
  <mergeCells count="39">
    <mergeCell ref="A30:A34"/>
    <mergeCell ref="B30:B34"/>
    <mergeCell ref="C30:C34"/>
    <mergeCell ref="D30:D33"/>
    <mergeCell ref="E32:E33"/>
    <mergeCell ref="A21:A24"/>
    <mergeCell ref="B21:B24"/>
    <mergeCell ref="C21:C24"/>
    <mergeCell ref="D21:D23"/>
    <mergeCell ref="A25:A29"/>
    <mergeCell ref="B25:B29"/>
    <mergeCell ref="C25:C29"/>
    <mergeCell ref="D25:D28"/>
    <mergeCell ref="P10:P13"/>
    <mergeCell ref="Q10:Q13"/>
    <mergeCell ref="C16:C18"/>
    <mergeCell ref="D16:D17"/>
    <mergeCell ref="C19:C20"/>
    <mergeCell ref="A8:A20"/>
    <mergeCell ref="B8:B20"/>
    <mergeCell ref="C8:C15"/>
    <mergeCell ref="D8:D14"/>
    <mergeCell ref="E8:E9"/>
    <mergeCell ref="L6:O6"/>
    <mergeCell ref="E4:O4"/>
    <mergeCell ref="A6:A7"/>
    <mergeCell ref="B6:B7"/>
    <mergeCell ref="C6:C7"/>
    <mergeCell ref="D6:D7"/>
    <mergeCell ref="E6:E7"/>
    <mergeCell ref="F6:F7"/>
    <mergeCell ref="G6:G7"/>
    <mergeCell ref="H6:H7"/>
    <mergeCell ref="I6:K6"/>
    <mergeCell ref="A1:D3"/>
    <mergeCell ref="N1:O1"/>
    <mergeCell ref="N2:O2"/>
    <mergeCell ref="N3:O3"/>
    <mergeCell ref="E1:M3"/>
  </mergeCells>
  <pageMargins left="0.25" right="0.25" top="0.75" bottom="0.75" header="0.3" footer="0.3"/>
  <pageSetup scale="3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9"/>
  <sheetViews>
    <sheetView tabSelected="1" view="pageBreakPreview" zoomScale="90" zoomScaleNormal="90" zoomScaleSheetLayoutView="90" workbookViewId="0">
      <selection activeCell="N39" sqref="N39"/>
    </sheetView>
  </sheetViews>
  <sheetFormatPr baseColWidth="10" defaultColWidth="11.42578125" defaultRowHeight="15" x14ac:dyDescent="0.25"/>
  <cols>
    <col min="1" max="1" width="2.5703125" style="57" customWidth="1"/>
    <col min="2" max="2" width="8.140625" style="57" customWidth="1"/>
    <col min="3" max="5" width="8" style="57" customWidth="1"/>
    <col min="6" max="6" width="11.42578125" style="57"/>
    <col min="7" max="8" width="9" style="57" customWidth="1"/>
    <col min="9" max="16384" width="11.42578125" style="57"/>
  </cols>
  <sheetData>
    <row r="1" spans="2:10" x14ac:dyDescent="0.25">
      <c r="B1" s="56"/>
      <c r="C1" s="56"/>
      <c r="D1" s="56"/>
      <c r="E1" s="56"/>
      <c r="F1" s="56"/>
      <c r="G1" s="56"/>
      <c r="H1" s="56"/>
      <c r="I1" s="56"/>
      <c r="J1" s="56"/>
    </row>
    <row r="2" spans="2:10" ht="15.75" thickBot="1" x14ac:dyDescent="0.3">
      <c r="B2" s="56"/>
      <c r="C2" s="56"/>
      <c r="D2" s="56"/>
      <c r="E2" s="56"/>
      <c r="F2" s="56"/>
      <c r="G2" s="56"/>
      <c r="H2" s="56"/>
      <c r="I2" s="56"/>
      <c r="J2" s="56"/>
    </row>
    <row r="3" spans="2:10" x14ac:dyDescent="0.25">
      <c r="B3" s="58"/>
      <c r="C3" s="59"/>
      <c r="D3" s="59"/>
      <c r="E3" s="59"/>
      <c r="F3" s="59"/>
      <c r="G3" s="59"/>
      <c r="H3" s="59"/>
      <c r="I3" s="59"/>
      <c r="J3" s="60"/>
    </row>
    <row r="4" spans="2:10" hidden="1" x14ac:dyDescent="0.25">
      <c r="B4" s="61"/>
      <c r="C4" s="56"/>
      <c r="D4" s="56"/>
      <c r="E4" s="56"/>
      <c r="F4" s="56"/>
      <c r="G4" s="56"/>
      <c r="H4" s="56"/>
      <c r="I4" s="56"/>
      <c r="J4" s="62"/>
    </row>
    <row r="5" spans="2:10" x14ac:dyDescent="0.25">
      <c r="B5" s="61"/>
      <c r="C5" s="56"/>
      <c r="D5" s="56"/>
      <c r="E5" s="56"/>
      <c r="F5" s="56"/>
      <c r="G5" s="56"/>
      <c r="H5" s="56"/>
      <c r="I5" s="56"/>
      <c r="J5" s="62"/>
    </row>
    <row r="6" spans="2:10" x14ac:dyDescent="0.25">
      <c r="B6" s="61"/>
      <c r="C6" s="56"/>
      <c r="D6" s="56"/>
      <c r="E6" s="56"/>
      <c r="F6" s="56"/>
      <c r="G6" s="56"/>
      <c r="H6" s="56"/>
      <c r="I6" s="56"/>
      <c r="J6" s="62"/>
    </row>
    <row r="7" spans="2:10" x14ac:dyDescent="0.25">
      <c r="B7" s="61"/>
      <c r="C7" s="56"/>
      <c r="D7" s="56"/>
      <c r="E7" s="56"/>
      <c r="F7" s="56"/>
      <c r="G7" s="56"/>
      <c r="H7" s="56"/>
      <c r="I7" s="56"/>
      <c r="J7" s="62"/>
    </row>
    <row r="8" spans="2:10" x14ac:dyDescent="0.25">
      <c r="B8" s="61"/>
      <c r="C8" s="56"/>
      <c r="D8" s="56"/>
      <c r="E8" s="56"/>
      <c r="F8" s="56"/>
      <c r="G8" s="56"/>
      <c r="H8" s="56"/>
      <c r="I8" s="56"/>
      <c r="J8" s="62"/>
    </row>
    <row r="9" spans="2:10" x14ac:dyDescent="0.25">
      <c r="B9" s="61"/>
      <c r="C9" s="56"/>
      <c r="D9" s="56"/>
      <c r="E9" s="56"/>
      <c r="F9" s="56"/>
      <c r="G9" s="56"/>
      <c r="H9" s="56"/>
      <c r="I9" s="56"/>
      <c r="J9" s="62"/>
    </row>
    <row r="10" spans="2:10" x14ac:dyDescent="0.25">
      <c r="B10" s="61"/>
      <c r="C10" s="56"/>
      <c r="D10" s="56"/>
      <c r="E10" s="56"/>
      <c r="F10" s="56"/>
      <c r="G10" s="56"/>
      <c r="H10" s="56"/>
      <c r="I10" s="56"/>
      <c r="J10" s="62"/>
    </row>
    <row r="11" spans="2:10" x14ac:dyDescent="0.25">
      <c r="B11" s="61"/>
      <c r="C11" s="56"/>
      <c r="D11" s="56"/>
      <c r="E11" s="56"/>
      <c r="F11" s="56"/>
      <c r="G11" s="56"/>
      <c r="H11" s="56"/>
      <c r="I11" s="56"/>
      <c r="J11" s="62"/>
    </row>
    <row r="12" spans="2:10" x14ac:dyDescent="0.25">
      <c r="B12" s="61"/>
      <c r="C12" s="56"/>
      <c r="D12" s="56"/>
      <c r="E12" s="56"/>
      <c r="F12" s="56"/>
      <c r="G12" s="56"/>
      <c r="H12" s="56"/>
      <c r="I12" s="56"/>
      <c r="J12" s="62"/>
    </row>
    <row r="13" spans="2:10" x14ac:dyDescent="0.25">
      <c r="B13" s="61"/>
      <c r="C13" s="56"/>
      <c r="D13" s="56"/>
      <c r="E13" s="56"/>
      <c r="F13" s="56"/>
      <c r="G13" s="56"/>
      <c r="H13" s="56"/>
      <c r="I13" s="56"/>
      <c r="J13" s="62"/>
    </row>
    <row r="14" spans="2:10" x14ac:dyDescent="0.25">
      <c r="B14" s="61"/>
      <c r="C14" s="56"/>
      <c r="D14" s="56"/>
      <c r="E14" s="56"/>
      <c r="F14" s="56"/>
      <c r="G14" s="56"/>
      <c r="H14" s="56"/>
      <c r="I14" s="56"/>
      <c r="J14" s="62"/>
    </row>
    <row r="15" spans="2:10" x14ac:dyDescent="0.25">
      <c r="B15" s="61"/>
      <c r="C15" s="56"/>
      <c r="D15" s="56"/>
      <c r="E15" s="56"/>
      <c r="F15" s="56"/>
      <c r="G15" s="56"/>
      <c r="H15" s="56"/>
      <c r="I15" s="56"/>
      <c r="J15" s="62"/>
    </row>
    <row r="16" spans="2:10" ht="6" customHeight="1" x14ac:dyDescent="0.25">
      <c r="B16" s="61"/>
      <c r="C16" s="56"/>
      <c r="D16" s="56"/>
      <c r="E16" s="56"/>
      <c r="F16" s="56"/>
      <c r="G16" s="56"/>
      <c r="H16" s="56"/>
      <c r="I16" s="56"/>
      <c r="J16" s="62"/>
    </row>
    <row r="17" spans="2:10" ht="6" customHeight="1" x14ac:dyDescent="0.25">
      <c r="B17" s="61"/>
      <c r="C17" s="56"/>
      <c r="D17" s="56"/>
      <c r="E17" s="56"/>
      <c r="F17" s="56"/>
      <c r="G17" s="56"/>
      <c r="H17" s="56"/>
      <c r="I17" s="56"/>
      <c r="J17" s="62"/>
    </row>
    <row r="18" spans="2:10" x14ac:dyDescent="0.25">
      <c r="B18" s="61"/>
      <c r="C18" s="56"/>
      <c r="D18" s="56"/>
      <c r="E18" s="56"/>
      <c r="F18" s="56"/>
      <c r="G18" s="56"/>
      <c r="H18" s="56"/>
      <c r="I18" s="56"/>
      <c r="J18" s="62"/>
    </row>
    <row r="19" spans="2:10" x14ac:dyDescent="0.25">
      <c r="B19" s="61"/>
      <c r="C19" s="56"/>
      <c r="D19" s="56"/>
      <c r="E19" s="56"/>
      <c r="F19" s="56"/>
      <c r="G19" s="56"/>
      <c r="H19" s="56"/>
      <c r="I19" s="56"/>
      <c r="J19" s="62"/>
    </row>
    <row r="20" spans="2:10" x14ac:dyDescent="0.25">
      <c r="B20" s="61"/>
      <c r="C20" s="56"/>
      <c r="D20" s="56"/>
      <c r="E20" s="56"/>
      <c r="F20" s="56"/>
      <c r="G20" s="56"/>
      <c r="H20" s="56"/>
      <c r="I20" s="56"/>
      <c r="J20" s="62"/>
    </row>
    <row r="21" spans="2:10" x14ac:dyDescent="0.25">
      <c r="B21" s="61"/>
      <c r="C21" s="56"/>
      <c r="D21" s="56"/>
      <c r="E21" s="56"/>
      <c r="F21" s="56"/>
      <c r="G21" s="56"/>
      <c r="H21" s="56"/>
      <c r="I21" s="56"/>
      <c r="J21" s="62"/>
    </row>
    <row r="22" spans="2:10" x14ac:dyDescent="0.25">
      <c r="B22" s="61"/>
      <c r="C22" s="56"/>
      <c r="D22" s="56"/>
      <c r="E22" s="56"/>
      <c r="F22" s="56"/>
      <c r="G22" s="56"/>
      <c r="H22" s="56"/>
      <c r="I22" s="56"/>
      <c r="J22" s="62"/>
    </row>
    <row r="23" spans="2:10" x14ac:dyDescent="0.25">
      <c r="B23" s="61"/>
      <c r="C23" s="56"/>
      <c r="D23" s="56"/>
      <c r="E23" s="56"/>
      <c r="F23" s="56"/>
      <c r="G23" s="56"/>
      <c r="H23" s="56"/>
      <c r="I23" s="56"/>
      <c r="J23" s="62"/>
    </row>
    <row r="24" spans="2:10" x14ac:dyDescent="0.25">
      <c r="B24" s="61"/>
      <c r="C24" s="56"/>
      <c r="D24" s="56"/>
      <c r="E24" s="56"/>
      <c r="F24" s="56"/>
      <c r="G24" s="56"/>
      <c r="H24" s="56"/>
      <c r="I24" s="56"/>
      <c r="J24" s="62"/>
    </row>
    <row r="25" spans="2:10" x14ac:dyDescent="0.25">
      <c r="B25" s="61"/>
      <c r="C25" s="56"/>
      <c r="D25" s="56"/>
      <c r="E25" s="56"/>
      <c r="F25" s="56"/>
      <c r="G25" s="56"/>
      <c r="H25" s="56"/>
      <c r="I25" s="56"/>
      <c r="J25" s="62"/>
    </row>
    <row r="26" spans="2:10" x14ac:dyDescent="0.25">
      <c r="B26" s="61"/>
      <c r="C26" s="56"/>
      <c r="D26" s="56"/>
      <c r="E26" s="56"/>
      <c r="F26" s="56"/>
      <c r="G26" s="56"/>
      <c r="H26" s="56"/>
      <c r="I26" s="56"/>
      <c r="J26" s="62"/>
    </row>
    <row r="27" spans="2:10" x14ac:dyDescent="0.25">
      <c r="B27" s="61"/>
      <c r="C27" s="56"/>
      <c r="D27" s="56"/>
      <c r="E27" s="56"/>
      <c r="F27" s="56"/>
      <c r="G27" s="56"/>
      <c r="H27" s="56"/>
      <c r="I27" s="56"/>
      <c r="J27" s="62"/>
    </row>
    <row r="28" spans="2:10" x14ac:dyDescent="0.25">
      <c r="B28" s="61"/>
      <c r="C28" s="56"/>
      <c r="D28" s="56"/>
      <c r="E28" s="56"/>
      <c r="F28" s="56"/>
      <c r="G28" s="56"/>
      <c r="H28" s="56"/>
      <c r="I28" s="56"/>
      <c r="J28" s="62"/>
    </row>
    <row r="29" spans="2:10" ht="7.5" customHeight="1" x14ac:dyDescent="0.25">
      <c r="B29" s="61"/>
      <c r="C29" s="56"/>
      <c r="D29" s="56"/>
      <c r="E29" s="56"/>
      <c r="F29" s="56"/>
      <c r="G29" s="56"/>
      <c r="H29" s="56"/>
      <c r="I29" s="56"/>
      <c r="J29" s="62"/>
    </row>
    <row r="30" spans="2:10" ht="7.5" customHeight="1" x14ac:dyDescent="0.25">
      <c r="B30" s="61"/>
      <c r="C30" s="56"/>
      <c r="D30" s="56"/>
      <c r="E30" s="56"/>
      <c r="F30" s="56"/>
      <c r="G30" s="56"/>
      <c r="H30" s="56"/>
      <c r="I30" s="56"/>
      <c r="J30" s="62"/>
    </row>
    <row r="31" spans="2:10" x14ac:dyDescent="0.25">
      <c r="B31" s="61"/>
      <c r="C31" s="56"/>
      <c r="D31" s="56"/>
      <c r="E31" s="56"/>
      <c r="F31" s="56"/>
      <c r="G31" s="56"/>
      <c r="H31" s="56"/>
      <c r="I31" s="56"/>
      <c r="J31" s="62"/>
    </row>
    <row r="32" spans="2:10" x14ac:dyDescent="0.25">
      <c r="B32" s="61"/>
      <c r="C32" s="56"/>
      <c r="D32" s="56"/>
      <c r="E32" s="56"/>
      <c r="F32" s="56"/>
      <c r="G32" s="56"/>
      <c r="H32" s="56"/>
      <c r="I32" s="56"/>
      <c r="J32" s="62"/>
    </row>
    <row r="33" spans="2:13" x14ac:dyDescent="0.25">
      <c r="B33" s="61"/>
      <c r="C33" s="56"/>
      <c r="D33" s="56"/>
      <c r="E33" s="56"/>
      <c r="F33" s="56"/>
      <c r="G33" s="56"/>
      <c r="H33" s="56"/>
      <c r="I33" s="56"/>
      <c r="J33" s="62"/>
    </row>
    <row r="34" spans="2:13" x14ac:dyDescent="0.25">
      <c r="B34" s="61"/>
      <c r="C34" s="56"/>
      <c r="D34" s="56"/>
      <c r="E34" s="56"/>
      <c r="F34" s="56"/>
      <c r="G34" s="56"/>
      <c r="H34" s="56"/>
      <c r="I34" s="56"/>
      <c r="J34" s="62"/>
    </row>
    <row r="35" spans="2:13" x14ac:dyDescent="0.25">
      <c r="B35" s="61"/>
      <c r="C35" s="56"/>
      <c r="D35" s="56"/>
      <c r="E35" s="56"/>
      <c r="F35" s="56"/>
      <c r="G35" s="56"/>
      <c r="H35" s="56"/>
      <c r="I35" s="56"/>
      <c r="J35" s="62"/>
    </row>
    <row r="36" spans="2:13" x14ac:dyDescent="0.25">
      <c r="B36" s="61"/>
      <c r="C36" s="56"/>
      <c r="D36" s="56"/>
      <c r="E36" s="56"/>
      <c r="F36" s="56"/>
      <c r="G36" s="56"/>
      <c r="H36" s="56"/>
      <c r="I36" s="56"/>
      <c r="J36" s="62"/>
    </row>
    <row r="37" spans="2:13" x14ac:dyDescent="0.25">
      <c r="B37" s="61"/>
      <c r="C37" s="56"/>
      <c r="D37" s="56"/>
      <c r="E37" s="56"/>
      <c r="F37" s="56"/>
      <c r="G37" s="56"/>
      <c r="H37" s="56"/>
      <c r="I37" s="56"/>
      <c r="J37" s="62"/>
    </row>
    <row r="38" spans="2:13" x14ac:dyDescent="0.25">
      <c r="B38" s="61"/>
      <c r="C38" s="56"/>
      <c r="D38" s="56"/>
      <c r="E38" s="56"/>
      <c r="F38" s="56"/>
      <c r="G38" s="56"/>
      <c r="H38" s="56"/>
      <c r="I38" s="56"/>
      <c r="J38" s="62"/>
    </row>
    <row r="39" spans="2:13" x14ac:dyDescent="0.25">
      <c r="B39" s="61"/>
      <c r="C39" s="56"/>
      <c r="D39" s="56"/>
      <c r="E39" s="56"/>
      <c r="F39" s="56"/>
      <c r="G39" s="56"/>
      <c r="H39" s="56"/>
      <c r="I39" s="56"/>
      <c r="J39" s="62"/>
    </row>
    <row r="40" spans="2:13" ht="7.5" customHeight="1" x14ac:dyDescent="0.25">
      <c r="B40" s="61"/>
      <c r="C40" s="56"/>
      <c r="D40" s="56"/>
      <c r="E40" s="56"/>
      <c r="F40" s="56"/>
      <c r="G40" s="56"/>
      <c r="H40" s="56"/>
      <c r="I40" s="56"/>
      <c r="J40" s="62"/>
    </row>
    <row r="41" spans="2:13" ht="7.5" customHeight="1" x14ac:dyDescent="0.25">
      <c r="B41" s="61"/>
      <c r="C41" s="56"/>
      <c r="D41" s="56"/>
      <c r="E41" s="56"/>
      <c r="F41" s="56"/>
      <c r="G41" s="56"/>
      <c r="H41" s="56"/>
      <c r="I41" s="56"/>
      <c r="J41" s="62"/>
    </row>
    <row r="42" spans="2:13" x14ac:dyDescent="0.25">
      <c r="B42" s="61"/>
      <c r="C42" s="56"/>
      <c r="D42" s="56"/>
      <c r="E42" s="56"/>
      <c r="F42" s="56"/>
      <c r="G42" s="56"/>
      <c r="H42" s="56"/>
      <c r="I42" s="56"/>
      <c r="J42" s="62"/>
    </row>
    <row r="43" spans="2:13" x14ac:dyDescent="0.25">
      <c r="B43" s="61"/>
      <c r="C43" s="56"/>
      <c r="D43" s="56"/>
      <c r="E43" s="56"/>
      <c r="F43" s="56"/>
      <c r="G43" s="56"/>
      <c r="H43" s="56"/>
      <c r="I43" s="56"/>
      <c r="J43" s="62"/>
    </row>
    <row r="44" spans="2:13" x14ac:dyDescent="0.25">
      <c r="B44" s="61"/>
      <c r="C44" s="56"/>
      <c r="D44" s="56"/>
      <c r="E44" s="56"/>
      <c r="F44" s="56"/>
      <c r="G44" s="56"/>
      <c r="H44" s="56"/>
      <c r="I44" s="56"/>
      <c r="J44" s="62"/>
    </row>
    <row r="45" spans="2:13" x14ac:dyDescent="0.25">
      <c r="B45" s="61"/>
      <c r="C45" s="56"/>
      <c r="D45" s="56"/>
      <c r="E45" s="56"/>
      <c r="F45" s="56"/>
      <c r="G45" s="56"/>
      <c r="H45" s="56"/>
      <c r="I45" s="56"/>
      <c r="J45" s="62"/>
    </row>
    <row r="46" spans="2:13" x14ac:dyDescent="0.25">
      <c r="B46" s="61"/>
      <c r="C46" s="56"/>
      <c r="D46" s="56"/>
      <c r="E46" s="56"/>
      <c r="F46" s="56"/>
      <c r="G46" s="56"/>
      <c r="H46" s="56"/>
      <c r="I46" s="56"/>
      <c r="J46" s="62"/>
    </row>
    <row r="47" spans="2:13" x14ac:dyDescent="0.25">
      <c r="B47" s="61"/>
      <c r="C47" s="56"/>
      <c r="D47" s="56"/>
      <c r="E47" s="56"/>
      <c r="F47" s="56"/>
      <c r="G47" s="56"/>
      <c r="H47" s="56"/>
      <c r="I47" s="56"/>
      <c r="J47" s="62"/>
    </row>
    <row r="48" spans="2:13" ht="15.75" thickBot="1" x14ac:dyDescent="0.3">
      <c r="B48" s="63"/>
      <c r="C48" s="64"/>
      <c r="D48" s="64"/>
      <c r="E48" s="64"/>
      <c r="F48" s="64"/>
      <c r="G48" s="64"/>
      <c r="H48" s="64"/>
      <c r="I48" s="64"/>
      <c r="J48" s="65"/>
      <c r="M48"/>
    </row>
    <row r="49" spans="2:10" x14ac:dyDescent="0.25">
      <c r="B49" s="56"/>
      <c r="C49" s="56"/>
      <c r="D49" s="56"/>
      <c r="E49" s="56"/>
      <c r="F49" s="56"/>
      <c r="G49" s="56"/>
      <c r="H49" s="56"/>
      <c r="I49" s="56"/>
      <c r="J49" s="56"/>
    </row>
  </sheetData>
  <printOptions horizontalCentered="1" verticalCentered="1"/>
  <pageMargins left="0.70866141732283472" right="0.70866141732283472" top="0.74803149606299213" bottom="0.74803149606299213" header="0.31496062992125984" footer="0.31496062992125984"/>
  <pageSetup orientation="portrait" r:id="rId1"/>
  <headerFooter differentFirst="1">
    <oddFooter>&amp;R&amp;"Arial,Negrita"&amp;12 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39"/>
  <sheetViews>
    <sheetView zoomScale="70" zoomScaleNormal="70" zoomScaleSheetLayoutView="130" workbookViewId="0">
      <selection activeCell="B7" sqref="B7:F7"/>
    </sheetView>
  </sheetViews>
  <sheetFormatPr baseColWidth="10" defaultColWidth="11.42578125" defaultRowHeight="15" x14ac:dyDescent="0.25"/>
  <cols>
    <col min="1" max="1" width="5.7109375" style="57" customWidth="1"/>
    <col min="2" max="2" width="81" style="57" customWidth="1"/>
    <col min="3" max="5" width="11.42578125" style="57"/>
    <col min="6" max="6" width="5" style="57" customWidth="1"/>
    <col min="7" max="7" width="4.28515625" style="57" customWidth="1"/>
    <col min="8" max="16384" width="11.42578125" style="57"/>
  </cols>
  <sheetData>
    <row r="2" spans="2:6" ht="61.9" customHeight="1" x14ac:dyDescent="0.25"/>
    <row r="3" spans="2:6" x14ac:dyDescent="0.25">
      <c r="B3"/>
    </row>
    <row r="4" spans="2:6" ht="9" customHeight="1" x14ac:dyDescent="0.25"/>
    <row r="5" spans="2:6" ht="29.25" customHeight="1" x14ac:dyDescent="0.25">
      <c r="B5" s="101" t="s">
        <v>104</v>
      </c>
      <c r="C5" s="101"/>
      <c r="D5" s="101"/>
      <c r="E5" s="101"/>
      <c r="F5" s="101"/>
    </row>
    <row r="6" spans="2:6" ht="29.25" customHeight="1" x14ac:dyDescent="0.25">
      <c r="B6" s="66"/>
      <c r="C6" s="66"/>
      <c r="D6" s="66"/>
      <c r="E6" s="66"/>
      <c r="F6" s="66"/>
    </row>
    <row r="7" spans="2:6" ht="232.5" customHeight="1" x14ac:dyDescent="0.25">
      <c r="B7" s="102" t="s">
        <v>108</v>
      </c>
      <c r="C7" s="102"/>
      <c r="D7" s="102"/>
      <c r="E7" s="102"/>
      <c r="F7" s="102"/>
    </row>
    <row r="8" spans="2:6" x14ac:dyDescent="0.25">
      <c r="B8" s="67"/>
      <c r="C8" s="67"/>
      <c r="D8" s="67"/>
      <c r="E8" s="67"/>
      <c r="F8" s="67"/>
    </row>
    <row r="9" spans="2:6" x14ac:dyDescent="0.25">
      <c r="B9" s="67"/>
      <c r="C9" s="67"/>
      <c r="D9" s="67"/>
      <c r="E9" s="67"/>
      <c r="F9" s="67"/>
    </row>
    <row r="10" spans="2:6" x14ac:dyDescent="0.25">
      <c r="B10" s="67"/>
      <c r="C10" s="67"/>
      <c r="D10" s="67"/>
      <c r="E10" s="67"/>
      <c r="F10" s="67"/>
    </row>
    <row r="11" spans="2:6" x14ac:dyDescent="0.25">
      <c r="B11" s="67"/>
      <c r="C11" s="67"/>
      <c r="D11" s="67"/>
      <c r="E11" s="67"/>
      <c r="F11" s="67"/>
    </row>
    <row r="12" spans="2:6" x14ac:dyDescent="0.25">
      <c r="B12" s="67"/>
      <c r="C12" s="67"/>
      <c r="D12" s="67"/>
      <c r="E12" s="67"/>
      <c r="F12" s="67"/>
    </row>
    <row r="13" spans="2:6" x14ac:dyDescent="0.25">
      <c r="B13" s="67"/>
      <c r="C13" s="67"/>
      <c r="D13" s="67"/>
      <c r="E13" s="67"/>
      <c r="F13" s="67"/>
    </row>
    <row r="14" spans="2:6" x14ac:dyDescent="0.25">
      <c r="B14" s="67"/>
      <c r="C14" s="67"/>
      <c r="D14" s="67"/>
      <c r="E14" s="67"/>
      <c r="F14" s="67"/>
    </row>
    <row r="15" spans="2:6" x14ac:dyDescent="0.25">
      <c r="B15" s="67"/>
      <c r="C15" s="67"/>
      <c r="D15" s="67"/>
      <c r="E15" s="67"/>
      <c r="F15" s="67"/>
    </row>
    <row r="16" spans="2:6" x14ac:dyDescent="0.25">
      <c r="B16" s="67"/>
      <c r="C16" s="67"/>
      <c r="D16" s="67"/>
      <c r="E16" s="67"/>
      <c r="F16" s="67"/>
    </row>
    <row r="17" spans="2:6" x14ac:dyDescent="0.25">
      <c r="B17" s="67"/>
      <c r="C17" s="67"/>
      <c r="D17" s="67"/>
      <c r="E17" s="67"/>
      <c r="F17" s="67"/>
    </row>
    <row r="18" spans="2:6" x14ac:dyDescent="0.25">
      <c r="B18" s="67"/>
      <c r="C18" s="67"/>
      <c r="D18" s="67"/>
      <c r="E18" s="67"/>
      <c r="F18" s="67"/>
    </row>
    <row r="19" spans="2:6" x14ac:dyDescent="0.25">
      <c r="B19" s="67"/>
      <c r="C19" s="67"/>
      <c r="D19" s="67"/>
      <c r="E19" s="67"/>
      <c r="F19" s="67"/>
    </row>
    <row r="20" spans="2:6" x14ac:dyDescent="0.25">
      <c r="B20" s="67"/>
      <c r="C20" s="67"/>
      <c r="D20" s="67"/>
      <c r="E20" s="67"/>
      <c r="F20" s="67"/>
    </row>
    <row r="21" spans="2:6" x14ac:dyDescent="0.25">
      <c r="B21" s="67"/>
      <c r="C21" s="67"/>
      <c r="D21" s="67"/>
      <c r="E21" s="67"/>
      <c r="F21" s="67"/>
    </row>
    <row r="22" spans="2:6" x14ac:dyDescent="0.25">
      <c r="B22" s="67"/>
      <c r="C22" s="67"/>
      <c r="D22" s="67"/>
      <c r="E22" s="67"/>
      <c r="F22" s="67"/>
    </row>
    <row r="23" spans="2:6" x14ac:dyDescent="0.25">
      <c r="B23" s="67"/>
      <c r="C23" s="67"/>
      <c r="D23" s="67"/>
      <c r="E23" s="67"/>
      <c r="F23" s="67"/>
    </row>
    <row r="24" spans="2:6" x14ac:dyDescent="0.25">
      <c r="B24" s="67"/>
      <c r="C24" s="67"/>
      <c r="D24" s="67"/>
      <c r="E24" s="67"/>
      <c r="F24" s="67"/>
    </row>
    <row r="25" spans="2:6" x14ac:dyDescent="0.25">
      <c r="B25" s="67"/>
      <c r="C25" s="67"/>
      <c r="D25" s="67"/>
      <c r="E25" s="67"/>
      <c r="F25" s="67"/>
    </row>
    <row r="26" spans="2:6" x14ac:dyDescent="0.25">
      <c r="B26" s="67"/>
      <c r="C26" s="67"/>
      <c r="D26" s="67"/>
      <c r="E26" s="67"/>
      <c r="F26" s="67"/>
    </row>
    <row r="27" spans="2:6" x14ac:dyDescent="0.25">
      <c r="B27" s="67"/>
      <c r="C27" s="67"/>
      <c r="D27" s="67"/>
      <c r="E27" s="67"/>
      <c r="F27" s="67"/>
    </row>
    <row r="28" spans="2:6" x14ac:dyDescent="0.25">
      <c r="B28" s="67"/>
      <c r="C28" s="67"/>
      <c r="D28" s="67"/>
      <c r="E28" s="67"/>
      <c r="F28" s="67"/>
    </row>
    <row r="29" spans="2:6" x14ac:dyDescent="0.25">
      <c r="B29" s="67"/>
      <c r="C29" s="67"/>
      <c r="D29" s="67"/>
      <c r="E29" s="67"/>
      <c r="F29" s="67"/>
    </row>
    <row r="30" spans="2:6" x14ac:dyDescent="0.25">
      <c r="B30" s="67"/>
      <c r="C30" s="67"/>
      <c r="D30" s="67"/>
      <c r="E30" s="67"/>
      <c r="F30" s="67"/>
    </row>
    <row r="31" spans="2:6" x14ac:dyDescent="0.25">
      <c r="B31" s="67"/>
      <c r="C31" s="67"/>
      <c r="D31" s="67"/>
      <c r="E31" s="67"/>
      <c r="F31" s="67"/>
    </row>
    <row r="32" spans="2:6" x14ac:dyDescent="0.25">
      <c r="B32" s="67"/>
      <c r="C32" s="67"/>
      <c r="D32" s="67"/>
      <c r="E32" s="67"/>
      <c r="F32" s="67"/>
    </row>
    <row r="33" spans="2:6" x14ac:dyDescent="0.25">
      <c r="B33" s="67"/>
      <c r="C33" s="67"/>
      <c r="D33" s="67"/>
      <c r="E33" s="67"/>
      <c r="F33" s="67"/>
    </row>
    <row r="34" spans="2:6" x14ac:dyDescent="0.25">
      <c r="B34" s="67"/>
      <c r="C34" s="67"/>
      <c r="D34" s="67"/>
      <c r="E34" s="67"/>
      <c r="F34" s="67"/>
    </row>
    <row r="35" spans="2:6" x14ac:dyDescent="0.25">
      <c r="B35" s="68"/>
      <c r="C35" s="68"/>
      <c r="D35" s="68"/>
      <c r="E35" s="68"/>
      <c r="F35" s="68"/>
    </row>
    <row r="36" spans="2:6" x14ac:dyDescent="0.25">
      <c r="B36" s="68"/>
      <c r="C36" s="68"/>
      <c r="D36" s="68"/>
      <c r="E36" s="68"/>
      <c r="F36" s="68"/>
    </row>
    <row r="37" spans="2:6" x14ac:dyDescent="0.25">
      <c r="B37" s="68"/>
      <c r="C37" s="68"/>
      <c r="D37" s="68"/>
      <c r="E37" s="68"/>
      <c r="F37" s="68"/>
    </row>
    <row r="38" spans="2:6" x14ac:dyDescent="0.25">
      <c r="B38" s="68"/>
      <c r="C38" s="68"/>
      <c r="D38" s="68"/>
      <c r="E38" s="68"/>
      <c r="F38" s="68"/>
    </row>
    <row r="39" spans="2:6" x14ac:dyDescent="0.25">
      <c r="B39" s="68"/>
      <c r="C39" s="68"/>
      <c r="D39" s="68"/>
      <c r="E39" s="68"/>
      <c r="F39" s="68"/>
    </row>
  </sheetData>
  <mergeCells count="2">
    <mergeCell ref="B5:F5"/>
    <mergeCell ref="B7:F7"/>
  </mergeCells>
  <printOptions horizontalCentered="1"/>
  <pageMargins left="0.51181102362204722" right="0.51181102362204722" top="0.74803149606299213" bottom="0.74803149606299213" header="0.31496062992125984" footer="0.31496062992125984"/>
  <pageSetup scale="73" orientation="portrait" r:id="rId1"/>
  <headerFooter>
    <oddFooter>&amp;R &amp;"Arial,Normal"&amp;10Página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zoomScale="80" zoomScaleNormal="80" zoomScaleSheetLayoutView="90" workbookViewId="0">
      <selection activeCell="D37" sqref="D37:D41"/>
    </sheetView>
  </sheetViews>
  <sheetFormatPr baseColWidth="10" defaultColWidth="11.5703125" defaultRowHeight="14.25" x14ac:dyDescent="0.2"/>
  <cols>
    <col min="1" max="1" width="19.7109375" style="13" customWidth="1"/>
    <col min="2" max="2" width="16.28515625" style="13" customWidth="1"/>
    <col min="3" max="3" width="21.85546875" style="13" customWidth="1"/>
    <col min="4" max="4" width="26.140625" style="13" customWidth="1"/>
    <col min="5" max="5" width="30.5703125" style="13" customWidth="1"/>
    <col min="6" max="6" width="26.140625" style="13" customWidth="1"/>
    <col min="7" max="7" width="15.42578125" style="13" bestFit="1" customWidth="1"/>
    <col min="8" max="8" width="27.42578125" style="13" bestFit="1" customWidth="1"/>
    <col min="9" max="9" width="22.5703125" style="13" customWidth="1"/>
    <col min="10" max="10" width="26.42578125" style="13" bestFit="1" customWidth="1"/>
    <col min="11" max="11" width="11.5703125" style="13"/>
    <col min="12" max="12" width="20.5703125" style="13" customWidth="1"/>
    <col min="13" max="13" width="20.7109375" style="13" customWidth="1"/>
    <col min="14" max="16384" width="11.5703125" style="13"/>
  </cols>
  <sheetData>
    <row r="1" spans="1:14" ht="15" customHeight="1" x14ac:dyDescent="0.2">
      <c r="A1" s="117"/>
      <c r="B1" s="117"/>
      <c r="C1" s="117"/>
      <c r="D1" s="108" t="s">
        <v>94</v>
      </c>
      <c r="E1" s="109"/>
      <c r="F1" s="109"/>
      <c r="G1" s="109"/>
      <c r="H1" s="109"/>
      <c r="I1" s="110"/>
      <c r="J1" s="37" t="s">
        <v>95</v>
      </c>
    </row>
    <row r="2" spans="1:14" ht="15" customHeight="1" x14ac:dyDescent="0.2">
      <c r="A2" s="117"/>
      <c r="B2" s="117"/>
      <c r="C2" s="117"/>
      <c r="D2" s="111"/>
      <c r="E2" s="112"/>
      <c r="F2" s="112"/>
      <c r="G2" s="112"/>
      <c r="H2" s="112"/>
      <c r="I2" s="113"/>
      <c r="J2" s="37" t="s">
        <v>105</v>
      </c>
    </row>
    <row r="3" spans="1:14" ht="15" customHeight="1" x14ac:dyDescent="0.2">
      <c r="A3" s="117"/>
      <c r="B3" s="117"/>
      <c r="C3" s="117"/>
      <c r="D3" s="114"/>
      <c r="E3" s="115"/>
      <c r="F3" s="115"/>
      <c r="G3" s="115"/>
      <c r="H3" s="115"/>
      <c r="I3" s="116"/>
      <c r="J3" s="37" t="s">
        <v>96</v>
      </c>
    </row>
    <row r="4" spans="1:14" ht="15" thickBot="1" x14ac:dyDescent="0.25">
      <c r="A4" s="38"/>
      <c r="B4" s="38"/>
      <c r="C4" s="38"/>
      <c r="D4" s="39"/>
      <c r="E4" s="40"/>
      <c r="F4" s="40"/>
      <c r="G4" s="41"/>
      <c r="H4" s="42"/>
      <c r="I4" s="43"/>
      <c r="J4" s="43"/>
    </row>
    <row r="5" spans="1:14" x14ac:dyDescent="0.2">
      <c r="A5" s="118" t="s">
        <v>0</v>
      </c>
      <c r="B5" s="120" t="s">
        <v>1</v>
      </c>
      <c r="C5" s="105" t="s">
        <v>2</v>
      </c>
      <c r="D5" s="105" t="s">
        <v>3</v>
      </c>
      <c r="E5" s="105" t="s">
        <v>4</v>
      </c>
      <c r="F5" s="105" t="s">
        <v>5</v>
      </c>
      <c r="G5" s="105" t="s">
        <v>6</v>
      </c>
      <c r="H5" s="107" t="s">
        <v>8</v>
      </c>
      <c r="I5" s="107"/>
      <c r="J5" s="107"/>
    </row>
    <row r="6" spans="1:14" ht="21" customHeight="1" x14ac:dyDescent="0.2">
      <c r="A6" s="119"/>
      <c r="B6" s="121"/>
      <c r="C6" s="106"/>
      <c r="D6" s="106"/>
      <c r="E6" s="106"/>
      <c r="F6" s="106"/>
      <c r="G6" s="106"/>
      <c r="H6" s="44" t="s">
        <v>97</v>
      </c>
      <c r="I6" s="70" t="s">
        <v>107</v>
      </c>
      <c r="J6" s="44" t="s">
        <v>11</v>
      </c>
    </row>
    <row r="7" spans="1:14" ht="60" x14ac:dyDescent="0.2">
      <c r="A7" s="81" t="s">
        <v>116</v>
      </c>
      <c r="B7" s="85" t="s">
        <v>24</v>
      </c>
      <c r="C7" s="87" t="s">
        <v>44</v>
      </c>
      <c r="D7" s="88" t="s">
        <v>25</v>
      </c>
      <c r="E7" s="89" t="s">
        <v>26</v>
      </c>
      <c r="F7" s="8" t="s">
        <v>27</v>
      </c>
      <c r="G7" s="9">
        <v>1200</v>
      </c>
      <c r="H7" s="10">
        <v>55447684575.780998</v>
      </c>
      <c r="I7" s="10">
        <v>0</v>
      </c>
      <c r="J7" s="10">
        <f>+H7+I7</f>
        <v>55447684575.780998</v>
      </c>
    </row>
    <row r="8" spans="1:14" ht="24" x14ac:dyDescent="0.2">
      <c r="A8" s="82"/>
      <c r="B8" s="85"/>
      <c r="C8" s="87"/>
      <c r="D8" s="88"/>
      <c r="E8" s="89"/>
      <c r="F8" s="8" t="s">
        <v>29</v>
      </c>
      <c r="G8" s="14">
        <f>+H8</f>
        <v>27684340424</v>
      </c>
      <c r="H8" s="10">
        <v>27684340424</v>
      </c>
      <c r="I8" s="10"/>
      <c r="J8" s="10">
        <f t="shared" ref="J8:J13" si="0">+H8+I8</f>
        <v>27684340424</v>
      </c>
    </row>
    <row r="9" spans="1:14" ht="60" x14ac:dyDescent="0.2">
      <c r="A9" s="82"/>
      <c r="B9" s="85"/>
      <c r="C9" s="87"/>
      <c r="D9" s="88"/>
      <c r="E9" s="8" t="s">
        <v>31</v>
      </c>
      <c r="F9" s="8" t="s">
        <v>32</v>
      </c>
      <c r="G9" s="9">
        <v>220</v>
      </c>
      <c r="H9" s="10"/>
      <c r="I9" s="10">
        <v>13000000000</v>
      </c>
      <c r="J9" s="10">
        <f t="shared" si="0"/>
        <v>13000000000</v>
      </c>
    </row>
    <row r="10" spans="1:14" ht="33" customHeight="1" x14ac:dyDescent="0.2">
      <c r="A10" s="82"/>
      <c r="B10" s="85"/>
      <c r="C10" s="87"/>
      <c r="D10" s="88"/>
      <c r="E10" s="8" t="s">
        <v>34</v>
      </c>
      <c r="F10" s="8" t="s">
        <v>35</v>
      </c>
      <c r="G10" s="9">
        <v>200</v>
      </c>
      <c r="H10" s="10"/>
      <c r="I10" s="10">
        <v>8440000000</v>
      </c>
      <c r="J10" s="10">
        <f t="shared" si="0"/>
        <v>8440000000</v>
      </c>
    </row>
    <row r="11" spans="1:14" ht="60" x14ac:dyDescent="0.2">
      <c r="A11" s="82"/>
      <c r="B11" s="85"/>
      <c r="C11" s="87"/>
      <c r="D11" s="88"/>
      <c r="E11" s="8" t="s">
        <v>36</v>
      </c>
      <c r="F11" s="8" t="s">
        <v>37</v>
      </c>
      <c r="G11" s="9">
        <v>5</v>
      </c>
      <c r="H11" s="10"/>
      <c r="I11" s="10">
        <v>870987665</v>
      </c>
      <c r="J11" s="10">
        <f t="shared" si="0"/>
        <v>870987665</v>
      </c>
    </row>
    <row r="12" spans="1:14" ht="24" x14ac:dyDescent="0.2">
      <c r="A12" s="82"/>
      <c r="B12" s="85"/>
      <c r="C12" s="87"/>
      <c r="D12" s="88"/>
      <c r="E12" s="8" t="s">
        <v>38</v>
      </c>
      <c r="F12" s="8" t="s">
        <v>39</v>
      </c>
      <c r="G12" s="9">
        <v>259</v>
      </c>
      <c r="H12" s="10"/>
      <c r="I12" s="10">
        <v>12950000000</v>
      </c>
      <c r="J12" s="10">
        <f t="shared" si="0"/>
        <v>12950000000</v>
      </c>
    </row>
    <row r="13" spans="1:14" ht="36" x14ac:dyDescent="0.2">
      <c r="A13" s="82"/>
      <c r="B13" s="85"/>
      <c r="C13" s="87"/>
      <c r="D13" s="88"/>
      <c r="E13" s="8" t="s">
        <v>40</v>
      </c>
      <c r="F13" s="15" t="s">
        <v>41</v>
      </c>
      <c r="G13" s="16">
        <v>0.7</v>
      </c>
      <c r="H13" s="10">
        <v>181079464653.21899</v>
      </c>
      <c r="I13" s="17">
        <v>-62771188181</v>
      </c>
      <c r="J13" s="10">
        <f t="shared" si="0"/>
        <v>118308276472.21899</v>
      </c>
      <c r="N13" s="18"/>
    </row>
    <row r="14" spans="1:14" ht="15.75" x14ac:dyDescent="0.2">
      <c r="A14" s="82"/>
      <c r="B14" s="85"/>
      <c r="C14" s="87"/>
      <c r="D14" s="19" t="s">
        <v>16</v>
      </c>
      <c r="E14" s="20"/>
      <c r="F14" s="20"/>
      <c r="G14" s="21"/>
      <c r="H14" s="22">
        <f>SUM(H7:H13)</f>
        <v>264211489653</v>
      </c>
      <c r="I14" s="22">
        <f>SUM(I7:I13)</f>
        <v>-27510200516</v>
      </c>
      <c r="J14" s="22">
        <f>SUM(J7:J13)</f>
        <v>236701289137</v>
      </c>
    </row>
    <row r="15" spans="1:14" ht="75" customHeight="1" x14ac:dyDescent="0.2">
      <c r="A15" s="82"/>
      <c r="B15" s="85"/>
      <c r="C15" s="87" t="s">
        <v>99</v>
      </c>
      <c r="D15" s="88" t="s">
        <v>45</v>
      </c>
      <c r="E15" s="8" t="s">
        <v>46</v>
      </c>
      <c r="F15" s="8" t="s">
        <v>47</v>
      </c>
      <c r="G15" s="23">
        <v>50</v>
      </c>
      <c r="H15" s="10">
        <f>60000000000*60%</f>
        <v>36000000000</v>
      </c>
      <c r="I15" s="10">
        <v>0</v>
      </c>
      <c r="J15" s="10">
        <f>+H15+I15</f>
        <v>36000000000</v>
      </c>
    </row>
    <row r="16" spans="1:14" ht="59.25" customHeight="1" x14ac:dyDescent="0.2">
      <c r="A16" s="82"/>
      <c r="B16" s="85"/>
      <c r="C16" s="87"/>
      <c r="D16" s="88"/>
      <c r="E16" s="8" t="s">
        <v>48</v>
      </c>
      <c r="F16" s="15" t="s">
        <v>49</v>
      </c>
      <c r="G16" s="25">
        <v>3286</v>
      </c>
      <c r="H16" s="26">
        <f>60000000000*40%</f>
        <v>24000000000</v>
      </c>
      <c r="I16" s="10"/>
      <c r="J16" s="10">
        <f>+H16+I16</f>
        <v>24000000000</v>
      </c>
    </row>
    <row r="17" spans="1:13" ht="15.75" x14ac:dyDescent="0.2">
      <c r="A17" s="82"/>
      <c r="B17" s="85"/>
      <c r="C17" s="87"/>
      <c r="D17" s="19" t="s">
        <v>16</v>
      </c>
      <c r="E17" s="20"/>
      <c r="F17" s="20"/>
      <c r="G17" s="21"/>
      <c r="H17" s="22">
        <f>SUM(H15:H16)</f>
        <v>60000000000</v>
      </c>
      <c r="I17" s="22">
        <f t="shared" ref="I17:J17" si="1">SUM(I15:I16)</f>
        <v>0</v>
      </c>
      <c r="J17" s="22">
        <f t="shared" si="1"/>
        <v>60000000000</v>
      </c>
    </row>
    <row r="18" spans="1:13" ht="60" customHeight="1" x14ac:dyDescent="0.2">
      <c r="A18" s="83"/>
      <c r="B18" s="86"/>
      <c r="C18" s="87" t="s">
        <v>100</v>
      </c>
      <c r="D18" s="122" t="s">
        <v>51</v>
      </c>
      <c r="E18" s="8" t="s">
        <v>52</v>
      </c>
      <c r="F18" s="8" t="s">
        <v>53</v>
      </c>
      <c r="G18" s="28">
        <v>120</v>
      </c>
      <c r="H18" s="10">
        <v>0</v>
      </c>
      <c r="I18" s="10">
        <f>26103912181+1406288335</f>
        <v>27510200516</v>
      </c>
      <c r="J18" s="10">
        <f>+H18+I18</f>
        <v>27510200516</v>
      </c>
      <c r="L18" s="29"/>
      <c r="M18" s="29"/>
    </row>
    <row r="19" spans="1:13" x14ac:dyDescent="0.2">
      <c r="A19" s="83"/>
      <c r="B19" s="86"/>
      <c r="C19" s="87"/>
      <c r="D19" s="123"/>
      <c r="E19" s="72" t="s">
        <v>109</v>
      </c>
      <c r="F19" s="72"/>
      <c r="G19" s="28"/>
      <c r="H19" s="10">
        <v>575000000</v>
      </c>
      <c r="I19" s="10">
        <v>0</v>
      </c>
      <c r="J19" s="10">
        <f>+H19+I19</f>
        <v>575000000</v>
      </c>
      <c r="L19" s="29"/>
      <c r="M19" s="29"/>
    </row>
    <row r="20" spans="1:13" ht="26.25" customHeight="1" x14ac:dyDescent="0.2">
      <c r="A20" s="84"/>
      <c r="B20" s="86"/>
      <c r="C20" s="93"/>
      <c r="D20" s="19"/>
      <c r="E20" s="20"/>
      <c r="F20" s="20"/>
      <c r="G20" s="21"/>
      <c r="H20" s="22">
        <f>SUM(H18:H19)</f>
        <v>575000000</v>
      </c>
      <c r="I20" s="22">
        <f t="shared" ref="I20:J20" si="2">SUM(I18:I19)</f>
        <v>27510200516</v>
      </c>
      <c r="J20" s="22">
        <f t="shared" si="2"/>
        <v>28085200516</v>
      </c>
    </row>
    <row r="21" spans="1:13" ht="58.5" customHeight="1" x14ac:dyDescent="0.2">
      <c r="A21" s="103" t="s">
        <v>117</v>
      </c>
      <c r="B21" s="85" t="s">
        <v>112</v>
      </c>
      <c r="C21" s="87" t="s">
        <v>114</v>
      </c>
      <c r="D21" s="71" t="s">
        <v>111</v>
      </c>
      <c r="E21" s="72" t="s">
        <v>109</v>
      </c>
      <c r="F21" s="15"/>
      <c r="G21" s="25"/>
      <c r="H21" s="10">
        <v>4615000000</v>
      </c>
      <c r="I21" s="55">
        <v>0</v>
      </c>
      <c r="J21" s="10">
        <f>+H21+I21</f>
        <v>4615000000</v>
      </c>
    </row>
    <row r="22" spans="1:13" ht="15.75" x14ac:dyDescent="0.2">
      <c r="A22" s="104"/>
      <c r="B22" s="85"/>
      <c r="C22" s="98"/>
      <c r="D22" s="19" t="s">
        <v>16</v>
      </c>
      <c r="E22" s="20"/>
      <c r="F22" s="20"/>
      <c r="G22" s="21"/>
      <c r="H22" s="22">
        <f>SUM(H21:H21)</f>
        <v>4615000000</v>
      </c>
      <c r="I22" s="22">
        <f>SUM(I21:I21)</f>
        <v>0</v>
      </c>
      <c r="J22" s="22">
        <f>SUM(J21:J21)</f>
        <v>4615000000</v>
      </c>
    </row>
    <row r="23" spans="1:13" ht="82.5" customHeight="1" x14ac:dyDescent="0.2">
      <c r="A23" s="103" t="s">
        <v>118</v>
      </c>
      <c r="B23" s="85" t="s">
        <v>113</v>
      </c>
      <c r="C23" s="87" t="s">
        <v>115</v>
      </c>
      <c r="D23" s="71" t="s">
        <v>110</v>
      </c>
      <c r="E23" s="72" t="s">
        <v>109</v>
      </c>
      <c r="F23" s="15"/>
      <c r="G23" s="25"/>
      <c r="H23" s="10">
        <v>4393949519</v>
      </c>
      <c r="I23" s="55">
        <v>0</v>
      </c>
      <c r="J23" s="10">
        <f>+H23+I23</f>
        <v>4393949519</v>
      </c>
    </row>
    <row r="24" spans="1:13" ht="15.75" x14ac:dyDescent="0.2">
      <c r="A24" s="104"/>
      <c r="B24" s="85"/>
      <c r="C24" s="98"/>
      <c r="D24" s="19" t="s">
        <v>16</v>
      </c>
      <c r="E24" s="20"/>
      <c r="F24" s="20"/>
      <c r="G24" s="21"/>
      <c r="H24" s="22">
        <f>SUM(H23:H23)</f>
        <v>4393949519</v>
      </c>
      <c r="I24" s="22">
        <f>SUM(I23:I23)</f>
        <v>0</v>
      </c>
      <c r="J24" s="22">
        <f>SUM(J23:J23)</f>
        <v>4393949519</v>
      </c>
    </row>
    <row r="25" spans="1:13" ht="150" customHeight="1" x14ac:dyDescent="0.2">
      <c r="A25" s="94" t="s">
        <v>54</v>
      </c>
      <c r="B25" s="85" t="s">
        <v>55</v>
      </c>
      <c r="C25" s="87" t="s">
        <v>101</v>
      </c>
      <c r="D25" s="126" t="s">
        <v>56</v>
      </c>
      <c r="E25" s="8" t="s">
        <v>57</v>
      </c>
      <c r="F25" s="15" t="s">
        <v>58</v>
      </c>
      <c r="G25" s="25">
        <v>0</v>
      </c>
      <c r="H25" s="10">
        <v>2000000000</v>
      </c>
      <c r="I25" s="55">
        <v>0</v>
      </c>
      <c r="J25" s="10">
        <f>+H25+I25</f>
        <v>2000000000</v>
      </c>
    </row>
    <row r="26" spans="1:13" ht="48" x14ac:dyDescent="0.2">
      <c r="A26" s="95"/>
      <c r="B26" s="85"/>
      <c r="C26" s="87"/>
      <c r="D26" s="127"/>
      <c r="E26" s="8" t="s">
        <v>61</v>
      </c>
      <c r="F26" s="15" t="s">
        <v>62</v>
      </c>
      <c r="G26" s="25">
        <v>1</v>
      </c>
      <c r="H26" s="10"/>
      <c r="I26" s="26">
        <v>0</v>
      </c>
      <c r="J26" s="10">
        <f>+H26+I26</f>
        <v>0</v>
      </c>
    </row>
    <row r="27" spans="1:13" ht="24" x14ac:dyDescent="0.2">
      <c r="A27" s="95"/>
      <c r="B27" s="85"/>
      <c r="C27" s="87"/>
      <c r="D27" s="127"/>
      <c r="E27" s="69" t="s">
        <v>106</v>
      </c>
      <c r="F27" s="15"/>
      <c r="G27" s="25"/>
      <c r="H27" s="10">
        <v>0</v>
      </c>
      <c r="I27" s="26">
        <v>49131564</v>
      </c>
      <c r="J27" s="10">
        <f>+H27+I27</f>
        <v>49131564</v>
      </c>
    </row>
    <row r="28" spans="1:13" ht="48" x14ac:dyDescent="0.2">
      <c r="A28" s="95"/>
      <c r="B28" s="85"/>
      <c r="C28" s="87"/>
      <c r="D28" s="127"/>
      <c r="E28" s="8" t="s">
        <v>64</v>
      </c>
      <c r="F28" s="15" t="s">
        <v>65</v>
      </c>
      <c r="G28" s="28">
        <f>7+17</f>
        <v>24</v>
      </c>
      <c r="H28" s="10"/>
      <c r="I28" s="26">
        <v>0</v>
      </c>
      <c r="J28" s="10">
        <f>+H28+I28</f>
        <v>0</v>
      </c>
    </row>
    <row r="29" spans="1:13" ht="15" customHeight="1" x14ac:dyDescent="0.2">
      <c r="A29" s="95"/>
      <c r="B29" s="85"/>
      <c r="C29" s="87"/>
      <c r="D29" s="128"/>
      <c r="E29" s="72" t="s">
        <v>109</v>
      </c>
      <c r="F29" s="15"/>
      <c r="G29" s="28"/>
      <c r="H29" s="10">
        <v>1245000000</v>
      </c>
      <c r="I29" s="26">
        <v>0</v>
      </c>
      <c r="J29" s="10">
        <f>+H29+I29</f>
        <v>1245000000</v>
      </c>
    </row>
    <row r="30" spans="1:13" ht="15.75" x14ac:dyDescent="0.2">
      <c r="A30" s="96"/>
      <c r="B30" s="85"/>
      <c r="C30" s="98"/>
      <c r="D30" s="19" t="s">
        <v>16</v>
      </c>
      <c r="E30" s="20"/>
      <c r="F30" s="20"/>
      <c r="G30" s="21"/>
      <c r="H30" s="22">
        <f>SUM(H25:H29)</f>
        <v>3245000000</v>
      </c>
      <c r="I30" s="22">
        <f t="shared" ref="I30:J30" si="3">SUM(I25:I29)</f>
        <v>49131564</v>
      </c>
      <c r="J30" s="22">
        <f t="shared" si="3"/>
        <v>3294131564</v>
      </c>
    </row>
    <row r="31" spans="1:13" ht="56.25" customHeight="1" x14ac:dyDescent="0.2">
      <c r="A31" s="94" t="s">
        <v>66</v>
      </c>
      <c r="B31" s="85" t="s">
        <v>67</v>
      </c>
      <c r="C31" s="87" t="s">
        <v>102</v>
      </c>
      <c r="D31" s="126" t="s">
        <v>68</v>
      </c>
      <c r="E31" s="15" t="s">
        <v>69</v>
      </c>
      <c r="F31" s="15" t="s">
        <v>70</v>
      </c>
      <c r="G31" s="25">
        <v>800</v>
      </c>
      <c r="H31" s="26">
        <f>+'[1]escenario 5%'!$D$53</f>
        <v>610000000</v>
      </c>
      <c r="I31" s="26">
        <v>0</v>
      </c>
      <c r="J31" s="26">
        <f>+H31+I31</f>
        <v>610000000</v>
      </c>
    </row>
    <row r="32" spans="1:13" ht="36" x14ac:dyDescent="0.2">
      <c r="A32" s="100"/>
      <c r="B32" s="85"/>
      <c r="C32" s="87"/>
      <c r="D32" s="127"/>
      <c r="E32" s="15" t="s">
        <v>72</v>
      </c>
      <c r="F32" s="15" t="s">
        <v>73</v>
      </c>
      <c r="G32" s="31">
        <v>37</v>
      </c>
      <c r="H32" s="26">
        <f>+'[2]x Iniciativa PAI'!E86</f>
        <v>3535902012</v>
      </c>
      <c r="I32" s="26">
        <v>0</v>
      </c>
      <c r="J32" s="26">
        <f t="shared" ref="J32" si="4">+H32+I32</f>
        <v>3535902012</v>
      </c>
    </row>
    <row r="33" spans="1:10" ht="36" x14ac:dyDescent="0.2">
      <c r="A33" s="100"/>
      <c r="B33" s="85"/>
      <c r="C33" s="87"/>
      <c r="D33" s="127"/>
      <c r="E33" s="34" t="s">
        <v>75</v>
      </c>
      <c r="F33" s="34" t="s">
        <v>76</v>
      </c>
      <c r="G33" s="31">
        <v>1</v>
      </c>
      <c r="H33" s="26">
        <v>200000000</v>
      </c>
      <c r="I33" s="26">
        <v>0</v>
      </c>
      <c r="J33" s="26">
        <f t="shared" ref="J33" si="5">+H33+I33</f>
        <v>200000000</v>
      </c>
    </row>
    <row r="34" spans="1:10" ht="24" x14ac:dyDescent="0.2">
      <c r="A34" s="100"/>
      <c r="B34" s="85"/>
      <c r="C34" s="87"/>
      <c r="D34" s="127"/>
      <c r="E34" s="15" t="s">
        <v>77</v>
      </c>
      <c r="F34" s="34" t="s">
        <v>78</v>
      </c>
      <c r="G34" s="31">
        <v>3500</v>
      </c>
      <c r="H34" s="26">
        <v>450000000</v>
      </c>
      <c r="I34" s="26">
        <v>0</v>
      </c>
      <c r="J34" s="26">
        <f>+H34+I34</f>
        <v>450000000</v>
      </c>
    </row>
    <row r="35" spans="1:10" x14ac:dyDescent="0.2">
      <c r="A35" s="125"/>
      <c r="B35" s="85"/>
      <c r="C35" s="87"/>
      <c r="D35" s="128"/>
      <c r="E35" s="72" t="s">
        <v>109</v>
      </c>
      <c r="F35" s="34"/>
      <c r="G35" s="31"/>
      <c r="H35" s="26">
        <v>3932994717</v>
      </c>
      <c r="I35" s="26">
        <v>0</v>
      </c>
      <c r="J35" s="26">
        <f>+H35+I35</f>
        <v>3932994717</v>
      </c>
    </row>
    <row r="36" spans="1:10" ht="15.75" x14ac:dyDescent="0.2">
      <c r="A36" s="96"/>
      <c r="B36" s="85"/>
      <c r="C36" s="87"/>
      <c r="D36" s="19" t="s">
        <v>16</v>
      </c>
      <c r="E36" s="20"/>
      <c r="F36" s="20"/>
      <c r="G36" s="21"/>
      <c r="H36" s="22">
        <f>SUM(H31:H35)</f>
        <v>8728896729</v>
      </c>
      <c r="I36" s="22">
        <f t="shared" ref="I36:J36" si="6">SUM(I31:I35)</f>
        <v>0</v>
      </c>
      <c r="J36" s="22">
        <f t="shared" si="6"/>
        <v>8728896729</v>
      </c>
    </row>
    <row r="37" spans="1:10" ht="60" x14ac:dyDescent="0.2">
      <c r="A37" s="94" t="s">
        <v>80</v>
      </c>
      <c r="B37" s="85" t="s">
        <v>81</v>
      </c>
      <c r="C37" s="87" t="s">
        <v>103</v>
      </c>
      <c r="D37" s="126" t="s">
        <v>82</v>
      </c>
      <c r="E37" s="8" t="s">
        <v>83</v>
      </c>
      <c r="F37" s="35" t="s">
        <v>84</v>
      </c>
      <c r="G37" s="36">
        <v>1</v>
      </c>
      <c r="H37" s="10">
        <f>1379344497+395400000+560000000</f>
        <v>2334744497</v>
      </c>
      <c r="I37" s="10"/>
      <c r="J37" s="10">
        <f>+H37+I37</f>
        <v>2334744497</v>
      </c>
    </row>
    <row r="38" spans="1:10" ht="48" x14ac:dyDescent="0.2">
      <c r="A38" s="100"/>
      <c r="B38" s="85"/>
      <c r="C38" s="87"/>
      <c r="D38" s="127"/>
      <c r="E38" s="8" t="s">
        <v>86</v>
      </c>
      <c r="F38" s="8" t="s">
        <v>87</v>
      </c>
      <c r="G38" s="36">
        <v>1</v>
      </c>
      <c r="H38" s="10">
        <v>2996075411</v>
      </c>
      <c r="I38" s="26">
        <v>0</v>
      </c>
      <c r="J38" s="10">
        <f>+H38+I38</f>
        <v>2996075411</v>
      </c>
    </row>
    <row r="39" spans="1:10" ht="48" x14ac:dyDescent="0.2">
      <c r="A39" s="100"/>
      <c r="B39" s="85"/>
      <c r="C39" s="87"/>
      <c r="D39" s="127"/>
      <c r="E39" s="89" t="s">
        <v>89</v>
      </c>
      <c r="F39" s="15" t="s">
        <v>90</v>
      </c>
      <c r="G39" s="36">
        <v>0.6</v>
      </c>
      <c r="H39" s="10">
        <v>300000000</v>
      </c>
      <c r="I39" s="10"/>
      <c r="J39" s="10">
        <f t="shared" ref="J39:J41" si="7">+H39+I39</f>
        <v>300000000</v>
      </c>
    </row>
    <row r="40" spans="1:10" ht="36" x14ac:dyDescent="0.2">
      <c r="A40" s="100"/>
      <c r="B40" s="85"/>
      <c r="C40" s="87"/>
      <c r="D40" s="127"/>
      <c r="E40" s="89"/>
      <c r="F40" s="15" t="s">
        <v>92</v>
      </c>
      <c r="G40" s="36">
        <v>0.7</v>
      </c>
      <c r="H40" s="10">
        <v>360000000</v>
      </c>
      <c r="I40" s="10"/>
      <c r="J40" s="10">
        <f t="shared" si="7"/>
        <v>360000000</v>
      </c>
    </row>
    <row r="41" spans="1:10" x14ac:dyDescent="0.2">
      <c r="A41" s="125"/>
      <c r="B41" s="85"/>
      <c r="C41" s="87"/>
      <c r="D41" s="128"/>
      <c r="E41" s="72" t="s">
        <v>109</v>
      </c>
      <c r="F41" s="15"/>
      <c r="G41" s="55"/>
      <c r="H41" s="10">
        <v>5238055764</v>
      </c>
      <c r="I41" s="10"/>
      <c r="J41" s="10">
        <f t="shared" si="7"/>
        <v>5238055764</v>
      </c>
    </row>
    <row r="42" spans="1:10" ht="15.75" x14ac:dyDescent="0.2">
      <c r="A42" s="96"/>
      <c r="B42" s="85"/>
      <c r="C42" s="87"/>
      <c r="D42" s="19" t="s">
        <v>16</v>
      </c>
      <c r="E42" s="20"/>
      <c r="F42" s="20"/>
      <c r="G42" s="21"/>
      <c r="H42" s="22">
        <f>SUM(H37:H41)</f>
        <v>11228875672</v>
      </c>
      <c r="I42" s="22">
        <f t="shared" ref="I42:J42" si="8">SUM(I37:I41)</f>
        <v>0</v>
      </c>
      <c r="J42" s="22">
        <f t="shared" si="8"/>
        <v>11228875672</v>
      </c>
    </row>
    <row r="43" spans="1:10" ht="16.5" thickBot="1" x14ac:dyDescent="0.25">
      <c r="A43" s="45"/>
      <c r="B43" s="46"/>
      <c r="C43" s="124" t="s">
        <v>98</v>
      </c>
      <c r="D43" s="124"/>
      <c r="E43" s="124"/>
      <c r="F43" s="124"/>
      <c r="G43" s="47"/>
      <c r="H43" s="47">
        <f>+H42+H36+H30+H17+H20+H22+H24+H14</f>
        <v>356998211573</v>
      </c>
      <c r="I43" s="47">
        <f t="shared" ref="I43:J43" si="9">+I42+I36+I30+I17+I20+I22+I24+I14</f>
        <v>49131564</v>
      </c>
      <c r="J43" s="47">
        <f t="shared" si="9"/>
        <v>357047343137</v>
      </c>
    </row>
    <row r="45" spans="1:10" x14ac:dyDescent="0.2">
      <c r="H45" s="48"/>
      <c r="I45" s="48"/>
    </row>
    <row r="46" spans="1:10" x14ac:dyDescent="0.2">
      <c r="H46" s="48"/>
    </row>
    <row r="48" spans="1:10" x14ac:dyDescent="0.2">
      <c r="J48" s="49"/>
    </row>
  </sheetData>
  <mergeCells count="39">
    <mergeCell ref="C43:F43"/>
    <mergeCell ref="A25:A30"/>
    <mergeCell ref="B25:B30"/>
    <mergeCell ref="C25:C30"/>
    <mergeCell ref="A31:A36"/>
    <mergeCell ref="B31:B36"/>
    <mergeCell ref="C31:C36"/>
    <mergeCell ref="A37:A42"/>
    <mergeCell ref="B37:B42"/>
    <mergeCell ref="C37:C42"/>
    <mergeCell ref="E39:E40"/>
    <mergeCell ref="D37:D41"/>
    <mergeCell ref="D31:D35"/>
    <mergeCell ref="D25:D29"/>
    <mergeCell ref="A7:A20"/>
    <mergeCell ref="B7:B20"/>
    <mergeCell ref="C7:C14"/>
    <mergeCell ref="D7:D13"/>
    <mergeCell ref="E7:E8"/>
    <mergeCell ref="C15:C17"/>
    <mergeCell ref="D15:D16"/>
    <mergeCell ref="C18:C20"/>
    <mergeCell ref="D18:D19"/>
    <mergeCell ref="A1:C3"/>
    <mergeCell ref="A5:A6"/>
    <mergeCell ref="B5:B6"/>
    <mergeCell ref="C5:C6"/>
    <mergeCell ref="D5:D6"/>
    <mergeCell ref="E5:E6"/>
    <mergeCell ref="F5:F6"/>
    <mergeCell ref="G5:G6"/>
    <mergeCell ref="H5:J5"/>
    <mergeCell ref="D1:I3"/>
    <mergeCell ref="A23:A24"/>
    <mergeCell ref="B23:B24"/>
    <mergeCell ref="C23:C24"/>
    <mergeCell ref="A21:A22"/>
    <mergeCell ref="B21:B22"/>
    <mergeCell ref="C21:C22"/>
  </mergeCells>
  <printOptions horizontalCentered="1" verticalCentered="1"/>
  <pageMargins left="0.70866141732283472" right="0.70866141732283472" top="0.74803149606299213" bottom="0.74803149606299213" header="0.31496062992125984" footer="0.31496062992125984"/>
  <pageSetup scale="40" orientation="landscape" r:id="rId1"/>
  <rowBreaks count="1" manualBreakCount="1">
    <brk id="24"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5</vt:i4>
      </vt:variant>
    </vt:vector>
  </HeadingPairs>
  <TitlesOfParts>
    <vt:vector size="9" baseType="lpstr">
      <vt:lpstr>SEGUIMIENTO P INVERSION</vt:lpstr>
      <vt:lpstr>Portada</vt:lpstr>
      <vt:lpstr>Presentación</vt:lpstr>
      <vt:lpstr>Plan Inversión 2017</vt:lpstr>
      <vt:lpstr>'Plan Inversión 2017'!Área_de_impresión</vt:lpstr>
      <vt:lpstr>Portada!Área_de_impresión</vt:lpstr>
      <vt:lpstr>Presentación!Área_de_impresión</vt:lpstr>
      <vt:lpstr>'SEGUIMIENTO P INVERSION'!Área_de_impresión</vt:lpstr>
      <vt:lpstr>'Plan Inversión 2017'!Títulos_a_imprimir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 PATRICIA PEDROZO MANTILLA</dc:creator>
  <cp:lastModifiedBy>Diana Paola Yate Virgues</cp:lastModifiedBy>
  <cp:lastPrinted>2017-06-14T14:32:45Z</cp:lastPrinted>
  <dcterms:created xsi:type="dcterms:W3CDTF">2016-06-27T17:23:04Z</dcterms:created>
  <dcterms:modified xsi:type="dcterms:W3CDTF">2017-08-14T21:14:51Z</dcterms:modified>
</cp:coreProperties>
</file>