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cgomez\LAURA GOMEZ\PLANEACION ESTRATEGICA PAI-PEI\2022\PLAN DE INVERSION\SEGUIMIENTO PLAN DE INVERSIÓN\CUARTO TRIMESTRE\"/>
    </mc:Choice>
  </mc:AlternateContent>
  <xr:revisionPtr revIDLastSave="0" documentId="13_ncr:1_{8CBE1242-15C1-48FF-AA62-16AE91A6EE8C}" xr6:coauthVersionLast="47" xr6:coauthVersionMax="47" xr10:uidLastSave="{00000000-0000-0000-0000-000000000000}"/>
  <bookViews>
    <workbookView xWindow="20370" yWindow="-120" windowWidth="24240" windowHeight="13140" xr2:uid="{092B5A9C-FED6-460D-A96D-F1FA8454DFA8}"/>
  </bookViews>
  <sheets>
    <sheet name="SEGUIMIENTO P INVERSION " sheetId="1" r:id="rId1"/>
  </sheets>
  <definedNames>
    <definedName name="_xlnm.Print_Area" localSheetId="0">'SEGUIMIENTO P INVERSION '!$B$1:$S$77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7" i="1" l="1"/>
  <c r="P26" i="1"/>
  <c r="L73" i="1"/>
  <c r="M73" i="1"/>
  <c r="N73" i="1"/>
  <c r="O73" i="1"/>
  <c r="J73" i="1"/>
  <c r="H14" i="1"/>
  <c r="Q68" i="1" l="1"/>
  <c r="N65" i="1"/>
  <c r="N66" i="1"/>
  <c r="N67" i="1"/>
  <c r="O65" i="1"/>
  <c r="P65" i="1" s="1"/>
  <c r="O66" i="1"/>
  <c r="O67" i="1"/>
  <c r="O63" i="1"/>
  <c r="O68" i="1" s="1"/>
  <c r="Q58" i="1"/>
  <c r="O58" i="1"/>
  <c r="N54" i="1"/>
  <c r="N58" i="1" s="1"/>
  <c r="N55" i="1"/>
  <c r="N56" i="1"/>
  <c r="N57" i="1"/>
  <c r="Q43" i="1"/>
  <c r="Q25" i="1" l="1"/>
  <c r="Q29" i="1"/>
  <c r="Q32" i="1" s="1"/>
  <c r="Q19" i="1"/>
  <c r="Q21" i="1" s="1"/>
  <c r="Q37" i="1" l="1"/>
  <c r="O37" i="1"/>
  <c r="O72" i="1"/>
  <c r="Q62" i="1" l="1"/>
  <c r="Q53" i="1"/>
  <c r="L27" i="1"/>
  <c r="K37" i="1" l="1"/>
  <c r="R65" i="1" l="1"/>
  <c r="R66" i="1"/>
  <c r="R67" i="1"/>
  <c r="P66" i="1"/>
  <c r="P67" i="1"/>
  <c r="N24" i="1" l="1"/>
  <c r="R24" i="1" s="1"/>
  <c r="Q72" i="1"/>
  <c r="M72" i="1"/>
  <c r="L72" i="1"/>
  <c r="K72" i="1"/>
  <c r="J72" i="1"/>
  <c r="N71" i="1"/>
  <c r="R71" i="1" s="1"/>
  <c r="N70" i="1"/>
  <c r="P70" i="1" s="1"/>
  <c r="N69" i="1"/>
  <c r="R69" i="1" s="1"/>
  <c r="M68" i="1"/>
  <c r="L68" i="1"/>
  <c r="K68" i="1"/>
  <c r="J68" i="1"/>
  <c r="N64" i="1"/>
  <c r="N63" i="1"/>
  <c r="O62" i="1"/>
  <c r="M62" i="1"/>
  <c r="L62" i="1"/>
  <c r="K62" i="1"/>
  <c r="J62" i="1"/>
  <c r="N61" i="1"/>
  <c r="R61" i="1" s="1"/>
  <c r="R60" i="1"/>
  <c r="P60" i="1"/>
  <c r="N60" i="1"/>
  <c r="N59" i="1"/>
  <c r="N62" i="1" s="1"/>
  <c r="M58" i="1"/>
  <c r="L58" i="1"/>
  <c r="K58" i="1"/>
  <c r="J58" i="1"/>
  <c r="P57" i="1"/>
  <c r="R56" i="1"/>
  <c r="R55" i="1"/>
  <c r="P55" i="1"/>
  <c r="P54" i="1"/>
  <c r="O53" i="1"/>
  <c r="M53" i="1"/>
  <c r="L53" i="1"/>
  <c r="K53" i="1"/>
  <c r="J53" i="1"/>
  <c r="N52" i="1"/>
  <c r="N51" i="1"/>
  <c r="R51" i="1" s="1"/>
  <c r="P50" i="1"/>
  <c r="N50" i="1"/>
  <c r="R50" i="1" s="1"/>
  <c r="N49" i="1"/>
  <c r="R49" i="1" s="1"/>
  <c r="N48" i="1"/>
  <c r="N47" i="1"/>
  <c r="R47" i="1" s="1"/>
  <c r="N46" i="1"/>
  <c r="R46" i="1" s="1"/>
  <c r="P45" i="1"/>
  <c r="N45" i="1"/>
  <c r="R45" i="1" s="1"/>
  <c r="N44" i="1"/>
  <c r="P44" i="1" s="1"/>
  <c r="O43" i="1"/>
  <c r="M43" i="1"/>
  <c r="L43" i="1"/>
  <c r="K43" i="1"/>
  <c r="J43" i="1"/>
  <c r="P42" i="1"/>
  <c r="N42" i="1"/>
  <c r="R42" i="1" s="1"/>
  <c r="N41" i="1"/>
  <c r="N40" i="1"/>
  <c r="R40" i="1" s="1"/>
  <c r="P39" i="1"/>
  <c r="N39" i="1"/>
  <c r="R39" i="1" s="1"/>
  <c r="N38" i="1"/>
  <c r="N43" i="1" s="1"/>
  <c r="R43" i="1" s="1"/>
  <c r="J37" i="1"/>
  <c r="N36" i="1"/>
  <c r="M35" i="1"/>
  <c r="N35" i="1" s="1"/>
  <c r="N34" i="1"/>
  <c r="N33" i="1"/>
  <c r="O32" i="1"/>
  <c r="J32" i="1"/>
  <c r="N31" i="1"/>
  <c r="N30" i="1"/>
  <c r="R30" i="1" s="1"/>
  <c r="R29" i="1"/>
  <c r="N29" i="1"/>
  <c r="P29" i="1" s="1"/>
  <c r="N28" i="1"/>
  <c r="N32" i="1" s="1"/>
  <c r="O27" i="1"/>
  <c r="M27" i="1"/>
  <c r="M32" i="1" s="1"/>
  <c r="L32" i="1"/>
  <c r="L37" i="1" s="1"/>
  <c r="K27" i="1"/>
  <c r="K32" i="1" s="1"/>
  <c r="J27" i="1"/>
  <c r="N26" i="1"/>
  <c r="N25" i="1"/>
  <c r="P25" i="1" s="1"/>
  <c r="N23" i="1"/>
  <c r="R23" i="1" s="1"/>
  <c r="N22" i="1"/>
  <c r="O21" i="1"/>
  <c r="M21" i="1"/>
  <c r="L21" i="1"/>
  <c r="K21" i="1"/>
  <c r="J21" i="1"/>
  <c r="N20" i="1"/>
  <c r="P20" i="1" s="1"/>
  <c r="R19" i="1"/>
  <c r="P19" i="1"/>
  <c r="N19" i="1"/>
  <c r="N18" i="1"/>
  <c r="P18" i="1" s="1"/>
  <c r="N17" i="1"/>
  <c r="R17" i="1" s="1"/>
  <c r="R16" i="1"/>
  <c r="N16" i="1"/>
  <c r="P16" i="1" s="1"/>
  <c r="N15" i="1"/>
  <c r="R15" i="1" s="1"/>
  <c r="N14" i="1"/>
  <c r="R14" i="1" s="1"/>
  <c r="N13" i="1"/>
  <c r="R13" i="1" s="1"/>
  <c r="N12" i="1"/>
  <c r="P12" i="1" s="1"/>
  <c r="N11" i="1"/>
  <c r="P11" i="1" s="1"/>
  <c r="Q10" i="1"/>
  <c r="O10" i="1"/>
  <c r="M10" i="1"/>
  <c r="L10" i="1"/>
  <c r="K10" i="1"/>
  <c r="J10" i="1"/>
  <c r="N9" i="1"/>
  <c r="N10" i="1" s="1"/>
  <c r="P35" i="1" l="1"/>
  <c r="R35" i="1"/>
  <c r="P48" i="1"/>
  <c r="R48" i="1"/>
  <c r="P9" i="1"/>
  <c r="P15" i="1"/>
  <c r="P43" i="1"/>
  <c r="P62" i="1"/>
  <c r="P63" i="1"/>
  <c r="N68" i="1"/>
  <c r="R12" i="1"/>
  <c r="R26" i="1"/>
  <c r="M37" i="1"/>
  <c r="R28" i="1"/>
  <c r="P31" i="1"/>
  <c r="R31" i="1"/>
  <c r="N37" i="1"/>
  <c r="R33" i="1"/>
  <c r="P33" i="1"/>
  <c r="R36" i="1"/>
  <c r="P36" i="1"/>
  <c r="R38" i="1"/>
  <c r="P41" i="1"/>
  <c r="R41" i="1"/>
  <c r="P46" i="1"/>
  <c r="P49" i="1"/>
  <c r="P52" i="1"/>
  <c r="R52" i="1"/>
  <c r="P61" i="1"/>
  <c r="P71" i="1"/>
  <c r="P24" i="1"/>
  <c r="N21" i="1"/>
  <c r="P21" i="1" s="1"/>
  <c r="P22" i="1"/>
  <c r="N27" i="1"/>
  <c r="P28" i="1"/>
  <c r="P38" i="1"/>
  <c r="R9" i="1"/>
  <c r="R11" i="1"/>
  <c r="R20" i="1"/>
  <c r="R34" i="1"/>
  <c r="P34" i="1"/>
  <c r="R72" i="1"/>
  <c r="R64" i="1"/>
  <c r="P64" i="1"/>
  <c r="R63" i="1"/>
  <c r="R68" i="1"/>
  <c r="K73" i="1"/>
  <c r="R58" i="1"/>
  <c r="R54" i="1"/>
  <c r="R22" i="1"/>
  <c r="Q73" i="1"/>
  <c r="R32" i="1"/>
  <c r="P37" i="1"/>
  <c r="P10" i="1"/>
  <c r="P32" i="1"/>
  <c r="R37" i="1"/>
  <c r="R21" i="1"/>
  <c r="R62" i="1"/>
  <c r="P14" i="1"/>
  <c r="R10" i="1"/>
  <c r="P13" i="1"/>
  <c r="P17" i="1"/>
  <c r="R18" i="1"/>
  <c r="P23" i="1"/>
  <c r="R25" i="1"/>
  <c r="P27" i="1"/>
  <c r="P30" i="1"/>
  <c r="P40" i="1"/>
  <c r="R44" i="1"/>
  <c r="P47" i="1"/>
  <c r="P51" i="1"/>
  <c r="P56" i="1"/>
  <c r="R57" i="1"/>
  <c r="R59" i="1"/>
  <c r="P69" i="1"/>
  <c r="R70" i="1"/>
  <c r="N72" i="1"/>
  <c r="P72" i="1" s="1"/>
  <c r="N53" i="1"/>
  <c r="P59" i="1"/>
  <c r="P53" i="1" l="1"/>
  <c r="R53" i="1"/>
  <c r="P68" i="1"/>
  <c r="P58" i="1"/>
  <c r="R27" i="1"/>
  <c r="P73" i="1" l="1"/>
  <c r="R73" i="1"/>
</calcChain>
</file>

<file path=xl/sharedStrings.xml><?xml version="1.0" encoding="utf-8"?>
<sst xmlns="http://schemas.openxmlformats.org/spreadsheetml/2006/main" count="188" uniqueCount="157">
  <si>
    <t>MATRIZ DE SEGUIMIENTO PLAN ANUAL DE INVERSIÓN</t>
  </si>
  <si>
    <r>
      <rPr>
        <b/>
        <sz val="12"/>
        <color theme="1"/>
        <rFont val="Arial Narrow"/>
        <family val="2"/>
      </rPr>
      <t>CÓDIGO:</t>
    </r>
    <r>
      <rPr>
        <sz val="12"/>
        <color theme="1"/>
        <rFont val="Arial Narrow"/>
        <family val="2"/>
      </rPr>
      <t xml:space="preserve"> D101PR01F07</t>
    </r>
  </si>
  <si>
    <t>OBJETIVO ESTRATÉGICO</t>
  </si>
  <si>
    <t>ÁREA RESPONSABLE</t>
  </si>
  <si>
    <t xml:space="preserve">CÓDIGO PRESUPUESTAL </t>
  </si>
  <si>
    <t>PROYECTO DE INVERSIÓN</t>
  </si>
  <si>
    <t>INDICADOR DE PRODUCTO</t>
  </si>
  <si>
    <t>META DE LA VIGENCIA SUIFP</t>
  </si>
  <si>
    <t>AVANCE DE META EN LA VIGENCIA</t>
  </si>
  <si>
    <t>ACTIVIDADES DEL GASTO</t>
  </si>
  <si>
    <t>RECURSOS FINANCIEROS</t>
  </si>
  <si>
    <t xml:space="preserve">EJECUCION PLAN ANUAL DE INVERSIÓN </t>
  </si>
  <si>
    <t>APROPIACIÓN VIGENTE</t>
  </si>
  <si>
    <t>MODIFICACIONES EN TRÁMITE*</t>
  </si>
  <si>
    <t>APROPIACIÓN VIGENTE*</t>
  </si>
  <si>
    <t>COMPROMISO</t>
  </si>
  <si>
    <t>% COMP</t>
  </si>
  <si>
    <t>OBLIGACIÓN</t>
  </si>
  <si>
    <t>% OBLIG</t>
  </si>
  <si>
    <t>APROPIACIÓN INICIAL</t>
  </si>
  <si>
    <t>APROPIACIÓN CON VIGENCIAS FUTURAS</t>
  </si>
  <si>
    <t>CRÉDITOS</t>
  </si>
  <si>
    <t>CONTRACRÉDITOS</t>
  </si>
  <si>
    <t xml:space="preserve">MUNDIALIZACIÓN DEL CONOCIMIENTO
Aumentar la producción de conocimiento científico y tecnológico de alto impacto en articulación con aliados estratégicos nacionales e internacionales.
 </t>
  </si>
  <si>
    <t>Dirección de Generación de Conocimiento</t>
  </si>
  <si>
    <t>C-3902-1000-5-</t>
  </si>
  <si>
    <t>Mejoramiento del impacto de la Investigación científica en el sector salud</t>
  </si>
  <si>
    <t>Programas y proyectos cofinanciados en líneas prioritarias en salud</t>
  </si>
  <si>
    <t>Apoyar financiera y tecnicamente los programas y proyectos de investigación en salud</t>
  </si>
  <si>
    <t>SUBTOTAL</t>
  </si>
  <si>
    <t>MUNDIALIZACIÓN DEL CONOCIMIENTO
Aumentar la producción de conocimiento científico y tecnológico de alto impacto en articulación con aliados estratégicos nacionales e internacionales.</t>
  </si>
  <si>
    <t>C-3902-1000-8</t>
  </si>
  <si>
    <t>Fortalecimiento de las capacidades para la generacion de conocimiento a nivel  nacional</t>
  </si>
  <si>
    <t>Investigadores Reconocidos</t>
  </si>
  <si>
    <t>Realizar la contratación del proceso técnico para la construcción, evaluación y revisión de modelos cienciométricos.</t>
  </si>
  <si>
    <t xml:space="preserve">Grupos de Investigación Reconocidos </t>
  </si>
  <si>
    <t>Realizar la contratación del proceso de apoyo técnico para el reconocimiento y medición de actores</t>
  </si>
  <si>
    <t>Centros de Investigación Reconocidos</t>
  </si>
  <si>
    <t>Realizar la contratación sobre nuevas métricas a nivel bibliométrico y de cienciometría, buenas prácticas editoriales</t>
  </si>
  <si>
    <t>Revistas Nacionales Indexadas</t>
  </si>
  <si>
    <t xml:space="preserve"> Realizar el apoyo financiero a propuestas de fortalecimiento de gestión editorial</t>
  </si>
  <si>
    <t>Realizar la coordinación de las actividades</t>
  </si>
  <si>
    <t xml:space="preserve">Bases de datos disponibles para consulta por actores del SNCTI
</t>
  </si>
  <si>
    <t xml:space="preserve"> Accesos a bases de datos especializadas en CTeI por parte del Consorcio Colombia</t>
  </si>
  <si>
    <t xml:space="preserve">Doctores vinculados </t>
  </si>
  <si>
    <t>Realizar el apoyo financiero a los doctores vinculados a las propuestas seleccionadas de las convocatorias de Programas orientados por Misión</t>
  </si>
  <si>
    <t xml:space="preserve">Documentos de lineamientos técnicos realizados </t>
  </si>
  <si>
    <t>Elaborar los documentos de lineamientos técnicos en temas de generación de conocimiento en CTeI</t>
  </si>
  <si>
    <t xml:space="preserve">Proyectos financiados para la investigación y generación de nuevo conocimiento </t>
  </si>
  <si>
    <t>Realizar el apoyo financiero a las propuestas seleccionadas de las convocatorias para financiación de proyectos orientados a grupos de investigación básica</t>
  </si>
  <si>
    <t>Programas financiados</t>
  </si>
  <si>
    <t>Realizar el apoyo financiero a las propuestas seleccionadas de las convocatorias para financiación de programas orientados por Misión.</t>
  </si>
  <si>
    <t xml:space="preserve">SOFISTICACIÓN DEL SECTOR PRODUCTIVO
Impulsar el desarrollo tecnológico y la innovación para la sofisticación del sector productivo </t>
  </si>
  <si>
    <t>Dirección y Desarrollo Tecnológico e innovación</t>
  </si>
  <si>
    <t>C-3903-1000-6</t>
  </si>
  <si>
    <t>Fortalecimiento de las capacidades de transferencia y uso del conocimiento para la innovación a nivel nacional</t>
  </si>
  <si>
    <t xml:space="preserve">Asignación del cupo de beneficios tributarios de deducción por inversión y donación - - </t>
  </si>
  <si>
    <t>Realizar la evaluación de proyectos para incentivos tributarios a la inversión en proyectos de alistamiento tecnológico y transferencia de tecnología</t>
  </si>
  <si>
    <t>Empresas apoyadas</t>
  </si>
  <si>
    <t>Realizar el apoyo financiero al acompañamiento tecnico a la generación de capacidades de gestión de la innovación de la Mipymes - Programa Alianzas regionales para la innovación</t>
  </si>
  <si>
    <t>Realizar el apoyo financiero al acompañamiento a la generación de capacidades de gestión de la innovación en empresas - Estrategias sistemas de innovación, innovación abierta y aceleración</t>
  </si>
  <si>
    <t xml:space="preserve">Proyectos financiados para el desarrollo tecnológico y la innovación </t>
  </si>
  <si>
    <t>Realizar el apoyo financiero y técnico para el alistamiento y presentación de solicitudes de invenciones - vía patente nacional y/o vía PCT</t>
  </si>
  <si>
    <t>Organizaciones beneficiadas a través de la estrategia de gestión de la I+D+i</t>
  </si>
  <si>
    <t>Realizar el apoyo financiero a proyectos para la creación y fortalecimiento de empresas de base tecnológica</t>
  </si>
  <si>
    <t xml:space="preserve">ECONOMÍA BIOPRODUCTIVA
Diseñar el implementar la misión de bioeconomía  para promover el  aprovechamiento sostenible de la biodiversidad
 </t>
  </si>
  <si>
    <t>C-3903-1000-5</t>
  </si>
  <si>
    <t>Incremento de las actividades de ciencia, tecnología e innovación en la construcción de la bioeconomía a nivel   nacional</t>
  </si>
  <si>
    <t>Expediciones científicas apoyadas</t>
  </si>
  <si>
    <t>Financiación de propuestas (expediciones científicas)</t>
  </si>
  <si>
    <t>Proyectos financiados para el desarrollo tecnológico y la innovación</t>
  </si>
  <si>
    <t>Financiación de propuestas (desarrollo tecnológico e innovación)</t>
  </si>
  <si>
    <t xml:space="preserve">Organizaciones beneficiadas a través de la estrategia de gestión de la I+D+i </t>
  </si>
  <si>
    <t>Formalizar acuerdos especiales de cooperación enfocados en la gestión de la Biodiversidad.</t>
  </si>
  <si>
    <t>Joint ventures o acuerdos de colaboración</t>
  </si>
  <si>
    <t>Apoyar procesos de transferencia tecnológica y/o conocimiento</t>
  </si>
  <si>
    <t>FORTALECER LAS CAPACIDADES REGIONALES
Potenciar las capacidades regionales de CTeI que promuevan el desarrollo social  y productivo hacia una Colombia Científica.</t>
  </si>
  <si>
    <t>Dirección de Vocaciones y Formación en CTeI</t>
  </si>
  <si>
    <t>C-3902-1000-6</t>
  </si>
  <si>
    <t>Capacitación de recursos humanos para la investigación  nacional</t>
  </si>
  <si>
    <t>Becas Otorgadas</t>
  </si>
  <si>
    <t>Financiar estudios de maestría en universidades en el exterior</t>
  </si>
  <si>
    <t>Financiar estudios de doctorado en Colombia</t>
  </si>
  <si>
    <t>Becas Otorgadas, recursos de vigencias futuras</t>
  </si>
  <si>
    <t>Financiar estudios de doctorado en el exterior.</t>
  </si>
  <si>
    <t>Estancias posdoctorales apoyadas para la vinculación a proyectos de I+D+i</t>
  </si>
  <si>
    <t>Apoyar financieramente la vinculación de doctores en entidades del SNCTI</t>
  </si>
  <si>
    <t>C-3904-1000-7</t>
  </si>
  <si>
    <t>Desarrollo de vocaciones en ciencia, tecnologia e innovacion de los ninos, ninas, adolescentes y jovenes a nivel  nacional</t>
  </si>
  <si>
    <t>Número de niños y jóvenes con vocaciones científicas fortalecidas</t>
  </si>
  <si>
    <t>Realizar el proceso de adjudicación de beneficios a los jóvenes seleccionados en las iniciativas que promuevan el desarrollo, capacidades y habilidades de indagación, investigación e innovación.</t>
  </si>
  <si>
    <t>Documentos de lineamientos técnicos realizados</t>
  </si>
  <si>
    <t>Diseñar, formular, implementar y evaluar documentos técnicos para el desarrollo de vocaciones científicas y capacidades para la investigación.</t>
  </si>
  <si>
    <t>Evaluación de impacto de Vocaciones en CTeI de niños, niñas, adolescentes y jóvenes</t>
  </si>
  <si>
    <t>Estrategias de gestión del conocimiento en cultura y apropiación social de la ciencia tecnología e innovación</t>
  </si>
  <si>
    <t>Consolidar y establecer una comunidad y redes de jóvenes investigadores e innovadores del país</t>
  </si>
  <si>
    <t>Realizar eventos de socialización de resultados de investigación de los niños, niñas y adolescentes.</t>
  </si>
  <si>
    <t>Dirección de Capacidades y Divulgación de la CTeI</t>
  </si>
  <si>
    <t>C-3904-1000-6</t>
  </si>
  <si>
    <t>Apoyo al fomento y desarrollo de la apropiacion social del conocimiento  nacional</t>
  </si>
  <si>
    <t>Estrategias</t>
  </si>
  <si>
    <t>Producir contenidos audiovisuales con enfoque en CTeI</t>
  </si>
  <si>
    <t>Producir contenidos digitales con enfoque en CTeI (estrategias digitales)</t>
  </si>
  <si>
    <t>Producir espacios de integración regional con enfoque en CTeI (Activaciones regionales)</t>
  </si>
  <si>
    <t>Ejecutar el ciclo de política pública, lineamientos y estándares en Ciencia Abierta en el país</t>
  </si>
  <si>
    <t>Fortalecer el acceso a Publicaciones científicas del componente Conocimiento Científico Abierto</t>
  </si>
  <si>
    <t>Fortalecer el acceso a Datos de Investigación Abiertos del componente Conocimiento Científico Abierto</t>
  </si>
  <si>
    <t>Desarrollar  estrategias para la Preservación del Patrimonio Científico Documental del país</t>
  </si>
  <si>
    <t>Realizar convocatorias para la generación y fortalecimiento de soluciones científico-tecnológicas mediante la Apropiación Social del Conocimiento.</t>
  </si>
  <si>
    <t xml:space="preserve">Ejecutar el ciclo de política pública para la Apropiación Social del Conocimiento en el marco de la CTeI </t>
  </si>
  <si>
    <t>C-3901-1000-9</t>
  </si>
  <si>
    <t>Fortalecimiento de la insercion de actores del sncti en el contexto  internacional de ciencia, tecnologia e innovacion  nacional</t>
  </si>
  <si>
    <t xml:space="preserve">Acuerdos de cooperación obtenidos </t>
  </si>
  <si>
    <t>Gestionar actividades que involucren la CteI de Colombia en el ámbito internacional</t>
  </si>
  <si>
    <t>Documentos de Políticas de CTeI formulados</t>
  </si>
  <si>
    <t>Elaborar documento de política pública (validación)</t>
  </si>
  <si>
    <t>Productos de comunicación de la CTeI (por tipo de producto y/o por temática Y/o por población a la que va dirigida)</t>
  </si>
  <si>
    <t>Implementar una estrategia de divulgación y visibilización de oportunidades internacionales de cooperación en CTeI a los actores del sistema</t>
  </si>
  <si>
    <t>Actores de los sistemas territoriales de Ciencia, Tecnología e Innovación -CTeI asistidos técnicamente</t>
  </si>
  <si>
    <t>Implementar una estrategia de asistencia técnica para actores regionales en cooperación internacional en CTeI</t>
  </si>
  <si>
    <t>C-3901-1000-8</t>
  </si>
  <si>
    <t>Fortalecimiento capacidades regionales en ciencia, tecnología e innovación nacional</t>
  </si>
  <si>
    <t>Actores de los sistemas territoriales de Ciencia, Tecnología e Innovación -CTeI asistidos técnicamente.</t>
  </si>
  <si>
    <t>Asesorar técnicamente las sesiones y el proceso de evolución del Codecti</t>
  </si>
  <si>
    <t>Documentos de Políticas de CTeI formuladas</t>
  </si>
  <si>
    <t>Realizar mesas de asistencia técnica para entes y organizaciones territoriales</t>
  </si>
  <si>
    <t>Eventos realizados</t>
  </si>
  <si>
    <t>Fomentar la innovación pública</t>
  </si>
  <si>
    <t>MODERNIZACIÓN DEL MINISTERIO Y FORTALECIMIENTO INSTITUCIONAL
Generar lineamientos a nivel nacional y regional para implementación de procesos de innovación que generen valor público</t>
  </si>
  <si>
    <t>Dirección Administrativa y Financiera</t>
  </si>
  <si>
    <t>C-3901-1000-6</t>
  </si>
  <si>
    <t>ADMINISTRACIÓN SISTEMA NACIONAL DE CIENCIA Y TECNOLOGÍA  NACIONAL</t>
  </si>
  <si>
    <t>Actividades o Programas
apoyados</t>
  </si>
  <si>
    <t>Apoyar las actividades de movilidad, eventos y seguimiento de la Entidad</t>
  </si>
  <si>
    <t>Áreas técnicas Apoyadas a
través de la contratación de
personal requerido</t>
  </si>
  <si>
    <t>Apoyar las áreas técnicas de la Entidad con el talento humano requerido</t>
  </si>
  <si>
    <t>Servicios de divulgación</t>
  </si>
  <si>
    <t>Dilvulgar el desarrollo y resultado de los eventos gestionados</t>
  </si>
  <si>
    <t>Menciones positivas en me
dios de comunicación Acti
vidades o Programas apo
yados</t>
  </si>
  <si>
    <t>Gestionar espacios con medios de comunicación para la divulgación sobre información en medios de comunicación</t>
  </si>
  <si>
    <t xml:space="preserve">Documentos de Políticas de CTeI formuladas </t>
  </si>
  <si>
    <t>Evaluar las iniciativas de política para afrontar los grandes retos nacionales</t>
  </si>
  <si>
    <t>Oficina de Tecnologías de la Información y comunicaciones TIC</t>
  </si>
  <si>
    <t>C-3901-1000-5</t>
  </si>
  <si>
    <t>Apoyo al proceso de transformación digital para la gestión y prestación de servicios de ti en el sector cti y a nivel  nacional</t>
  </si>
  <si>
    <t>Indice de Gobierno en Línea  (**)
                                                       Nivel de Satisfacción de los
usuarios del sector CTeI en la prestación de
servicios tecnológicos</t>
  </si>
  <si>
    <t>100% de los requisitos priorizados 
98%</t>
  </si>
  <si>
    <t>Desarrollar o Adquirir, implementar y dar soporte a aplicaciones que apalanquen los procesos misionales y de apoyo a la gestión</t>
  </si>
  <si>
    <t>Realizar la gestión de los servicios tecnológicos de la Entidad</t>
  </si>
  <si>
    <t>Suministrar la infraestructura tecnológica que soporte los servicios tecnológicos y los sistemas de información de la Entidad</t>
  </si>
  <si>
    <t>Subtotal</t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</si>
  <si>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</si>
  <si>
    <t xml:space="preserve">OBSERVACIONES AL SEGUIMIENTO
</t>
  </si>
  <si>
    <r>
      <rPr>
        <b/>
        <sz val="12"/>
        <color theme="1"/>
        <rFont val="Arial Narrow"/>
        <family val="2"/>
      </rPr>
      <t xml:space="preserve">VERSIÓN: </t>
    </r>
    <r>
      <rPr>
        <sz val="12"/>
        <color theme="1"/>
        <rFont val="Arial Narrow"/>
        <family val="2"/>
      </rPr>
      <t>01</t>
    </r>
  </si>
  <si>
    <r>
      <rPr>
        <b/>
        <sz val="12"/>
        <color theme="1"/>
        <rFont val="Arial Narrow"/>
        <family val="2"/>
      </rPr>
      <t>FECHA:</t>
    </r>
    <r>
      <rPr>
        <sz val="12"/>
        <color theme="1"/>
        <rFont val="Arial Narrow"/>
        <family val="2"/>
      </rPr>
      <t xml:space="preserve"> 2022-07-08</t>
    </r>
  </si>
  <si>
    <t>CORTE AL 31 DEL MES DICIEMBRE  DE 2022</t>
  </si>
  <si>
    <t xml:space="preserve">97%
97,8%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</si>
</sst>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_-&quot;$&quot;* #,##0_-;\-&quot;$&quot;* #,##0_-;_-&quot;$&quot;* &quot;-&quot;_-;_-@_-"/>
    <numFmt numFmtId="167" formatCode="_-&quot;$&quot;* #,##0_-;\-&quot;$&quot;* #,##0_-;_-&quot;$&quot;* &quot;-&quot;??_-;_-@_-"/>
    <numFmt numFmtId="168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8"/>
      <color theme="0"/>
      <name val="Arial Narrow"/>
      <family val="2"/>
    </font>
    <font>
      <b/>
      <sz val="12"/>
      <color theme="0"/>
      <name val="Arial Narrow"/>
      <family val="2"/>
    </font>
    <font>
      <b/>
      <sz val="9"/>
      <name val="Arial Narrow"/>
      <family val="2"/>
    </font>
    <font>
      <b/>
      <sz val="11"/>
      <color theme="1"/>
      <name val="Arial Narrow"/>
      <family val="2"/>
    </font>
    <font>
      <sz val="8"/>
      <name val="Calibri"/>
      <family val="2"/>
      <scheme val="minor"/>
    </font>
    <font>
      <sz val="14"/>
      <color theme="1"/>
      <name val="Arial Narrow"/>
      <family val="2"/>
    </font>
    <font>
      <sz val="12"/>
      <color rgb="FFFF0000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sz val="8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2" fillId="2" borderId="3" xfId="2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/>
    </xf>
    <xf numFmtId="9" fontId="2" fillId="2" borderId="3" xfId="3" applyFont="1" applyFill="1" applyBorder="1" applyAlignment="1">
      <alignment horizontal="right" vertical="center"/>
    </xf>
    <xf numFmtId="164" fontId="2" fillId="0" borderId="3" xfId="2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center" vertical="center"/>
    </xf>
    <xf numFmtId="166" fontId="8" fillId="3" borderId="3" xfId="0" applyNumberFormat="1" applyFont="1" applyFill="1" applyBorder="1" applyAlignment="1">
      <alignment horizontal="center" vertical="center" wrapText="1"/>
    </xf>
    <xf numFmtId="9" fontId="8" fillId="3" borderId="3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5" fontId="2" fillId="2" borderId="3" xfId="2" applyNumberFormat="1" applyFont="1" applyFill="1" applyBorder="1" applyAlignment="1">
      <alignment horizontal="center" vertical="center"/>
    </xf>
    <xf numFmtId="165" fontId="2" fillId="0" borderId="3" xfId="2" applyNumberFormat="1" applyFont="1" applyFill="1" applyBorder="1" applyAlignment="1">
      <alignment horizontal="center" vertical="center"/>
    </xf>
    <xf numFmtId="9" fontId="2" fillId="0" borderId="3" xfId="3" applyFont="1" applyFill="1" applyBorder="1" applyAlignment="1">
      <alignment horizontal="center" vertical="center"/>
    </xf>
    <xf numFmtId="9" fontId="2" fillId="2" borderId="3" xfId="3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64" fontId="2" fillId="0" borderId="3" xfId="2" applyFont="1" applyFill="1" applyBorder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11" fontId="2" fillId="3" borderId="3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9" fontId="6" fillId="0" borderId="3" xfId="3" applyFont="1" applyFill="1" applyBorder="1" applyAlignment="1">
      <alignment horizontal="center" vertical="center"/>
    </xf>
    <xf numFmtId="0" fontId="9" fillId="4" borderId="3" xfId="0" applyFont="1" applyFill="1" applyBorder="1" applyAlignment="1" applyProtection="1">
      <alignment horizontal="center" vertical="center" wrapText="1"/>
      <protection locked="0"/>
    </xf>
    <xf numFmtId="167" fontId="9" fillId="4" borderId="3" xfId="0" applyNumberFormat="1" applyFont="1" applyFill="1" applyBorder="1" applyAlignment="1">
      <alignment horizontal="center" vertical="center" wrapText="1"/>
    </xf>
    <xf numFmtId="9" fontId="9" fillId="4" borderId="3" xfId="3" applyFont="1" applyFill="1" applyBorder="1" applyAlignment="1">
      <alignment horizontal="center" vertical="center" wrapText="1"/>
    </xf>
    <xf numFmtId="167" fontId="2" fillId="2" borderId="0" xfId="0" applyNumberFormat="1" applyFont="1" applyFill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1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168" fontId="2" fillId="2" borderId="3" xfId="0" applyNumberFormat="1" applyFont="1" applyFill="1" applyBorder="1" applyAlignment="1">
      <alignment horizontal="left" vertical="center" wrapText="1"/>
    </xf>
    <xf numFmtId="165" fontId="2" fillId="2" borderId="3" xfId="0" applyNumberFormat="1" applyFont="1" applyFill="1" applyBorder="1" applyAlignment="1">
      <alignment horizontal="left" vertical="center" wrapText="1"/>
    </xf>
    <xf numFmtId="168" fontId="2" fillId="2" borderId="3" xfId="0" applyNumberFormat="1" applyFont="1" applyFill="1" applyBorder="1" applyAlignment="1">
      <alignment horizontal="left" vertical="center"/>
    </xf>
    <xf numFmtId="43" fontId="2" fillId="2" borderId="0" xfId="1" applyFont="1" applyFill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165" fontId="2" fillId="0" borderId="3" xfId="2" applyNumberFormat="1" applyFont="1" applyFill="1" applyBorder="1" applyAlignment="1">
      <alignment horizontal="right" vertical="center"/>
    </xf>
    <xf numFmtId="165" fontId="6" fillId="0" borderId="3" xfId="2" applyNumberFormat="1" applyFont="1" applyFill="1" applyBorder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8" fontId="2" fillId="2" borderId="3" xfId="0" applyNumberFormat="1" applyFont="1" applyFill="1" applyBorder="1" applyAlignment="1">
      <alignment horizontal="center" vertical="center"/>
    </xf>
    <xf numFmtId="43" fontId="2" fillId="2" borderId="3" xfId="1" applyFont="1" applyFill="1" applyBorder="1" applyAlignment="1">
      <alignment horizontal="center" vertical="center"/>
    </xf>
    <xf numFmtId="166" fontId="13" fillId="2" borderId="3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168" fontId="2" fillId="2" borderId="0" xfId="0" applyNumberFormat="1" applyFont="1" applyFill="1" applyAlignment="1">
      <alignment horizontal="center" vertical="center"/>
    </xf>
    <xf numFmtId="167" fontId="9" fillId="2" borderId="0" xfId="0" applyNumberFormat="1" applyFont="1" applyFill="1" applyAlignment="1">
      <alignment horizontal="center" vertical="center" wrapText="1"/>
    </xf>
    <xf numFmtId="4" fontId="0" fillId="2" borderId="0" xfId="0" applyNumberFormat="1" applyFill="1"/>
    <xf numFmtId="167" fontId="0" fillId="2" borderId="0" xfId="0" applyNumberFormat="1" applyFill="1"/>
    <xf numFmtId="49" fontId="16" fillId="2" borderId="3" xfId="2" applyNumberFormat="1" applyFont="1" applyFill="1" applyBorder="1" applyAlignment="1">
      <alignment horizontal="left" vertical="center" wrapText="1"/>
    </xf>
    <xf numFmtId="0" fontId="16" fillId="0" borderId="3" xfId="0" applyFont="1" applyBorder="1" applyAlignment="1">
      <alignment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166" fontId="14" fillId="2" borderId="3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5" fillId="2" borderId="9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268941</xdr:colOff>
      <xdr:row>0</xdr:row>
      <xdr:rowOff>33618</xdr:rowOff>
    </xdr:from>
    <xdr:to>
      <xdr:col>4</xdr:col>
      <xdr:colOff>1199030</xdr:colOff>
      <xdr:row>2</xdr:row>
      <xdr:rowOff>317127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A01BB9D-DE93-4630-B3FA-A66045701FF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941" y="33618"/>
          <a:ext cx="5490883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EEC48-B459-42DC-A121-86A64BB70C50}">
  <dimension ref="B1:U86"/>
  <sheetViews>
    <sheetView tabSelected="1" topLeftCell="I1" zoomScale="85" zoomScaleNormal="85" workbookViewId="0">
      <selection activeCell="L9" sqref="L9"/>
    </sheetView>
  </sheetViews>
  <sheetFormatPr baseColWidth="10" defaultColWidth="11.5703125" defaultRowHeight="18" x14ac:dyDescent="0.25"/>
  <cols>
    <col min="1" max="1" width="4.42578125" style="1" customWidth="1"/>
    <col min="2" max="2" width="24" style="1" customWidth="1"/>
    <col min="3" max="4" width="20" style="1" customWidth="1"/>
    <col min="5" max="5" width="34.7109375" style="1" customWidth="1"/>
    <col min="6" max="7" width="24.140625" style="1" customWidth="1"/>
    <col min="8" max="8" width="24.140625" style="36" customWidth="1"/>
    <col min="9" max="9" width="24.28515625" style="1" customWidth="1"/>
    <col min="10" max="10" width="20.42578125" style="1" customWidth="1"/>
    <col min="11" max="11" width="20.7109375" style="1" customWidth="1"/>
    <col min="12" max="13" width="23.28515625" style="1" customWidth="1"/>
    <col min="14" max="14" width="20.5703125" style="1" customWidth="1"/>
    <col min="15" max="15" width="22.42578125" style="1" customWidth="1"/>
    <col min="16" max="16" width="11.5703125" style="1"/>
    <col min="17" max="17" width="21.28515625" style="1" customWidth="1"/>
    <col min="18" max="18" width="13.5703125" style="1" customWidth="1"/>
    <col min="19" max="19" width="59.28515625" style="1" customWidth="1"/>
    <col min="20" max="20" width="18.85546875" style="1" bestFit="1" customWidth="1"/>
    <col min="21" max="16384" width="11.5703125" style="1"/>
  </cols>
  <sheetData>
    <row r="1" spans="2:21" ht="25.5" customHeight="1" x14ac:dyDescent="0.25">
      <c r="B1" s="71"/>
      <c r="C1" s="72"/>
      <c r="D1" s="72"/>
      <c r="E1" s="72"/>
      <c r="F1" s="75" t="s">
        <v>0</v>
      </c>
      <c r="G1" s="75"/>
      <c r="H1" s="75"/>
      <c r="I1" s="75"/>
      <c r="J1" s="75"/>
      <c r="K1" s="75"/>
      <c r="L1" s="75"/>
      <c r="M1" s="75"/>
      <c r="N1" s="75"/>
      <c r="O1" s="75"/>
      <c r="P1" s="75"/>
      <c r="R1" s="61"/>
      <c r="S1" s="59" t="s">
        <v>1</v>
      </c>
    </row>
    <row r="2" spans="2:21" ht="25.5" customHeight="1" x14ac:dyDescent="0.25">
      <c r="B2" s="71"/>
      <c r="C2" s="72"/>
      <c r="D2" s="72"/>
      <c r="E2" s="72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R2" s="61"/>
      <c r="S2" s="60" t="s">
        <v>153</v>
      </c>
    </row>
    <row r="3" spans="2:21" ht="25.5" customHeight="1" x14ac:dyDescent="0.25">
      <c r="B3" s="73"/>
      <c r="C3" s="74"/>
      <c r="D3" s="74"/>
      <c r="E3" s="74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R3" s="61"/>
      <c r="S3" s="60" t="s">
        <v>154</v>
      </c>
    </row>
    <row r="4" spans="2:21" ht="34.5" customHeight="1" x14ac:dyDescent="0.25">
      <c r="H4" s="2"/>
      <c r="I4" s="64" t="s">
        <v>155</v>
      </c>
      <c r="J4" s="65"/>
      <c r="K4" s="65"/>
      <c r="L4" s="65"/>
      <c r="M4" s="65"/>
      <c r="N4" s="65"/>
      <c r="O4" s="65"/>
      <c r="P4" s="65"/>
      <c r="Q4" s="65"/>
      <c r="R4" s="65"/>
      <c r="S4" s="65"/>
    </row>
    <row r="5" spans="2:21" ht="15.75" x14ac:dyDescent="0.25">
      <c r="H5" s="2"/>
    </row>
    <row r="6" spans="2:21" ht="25.5" customHeight="1" x14ac:dyDescent="0.25">
      <c r="B6" s="79" t="s">
        <v>2</v>
      </c>
      <c r="C6" s="79" t="s">
        <v>3</v>
      </c>
      <c r="D6" s="79" t="s">
        <v>4</v>
      </c>
      <c r="E6" s="79" t="s">
        <v>5</v>
      </c>
      <c r="F6" s="79" t="s">
        <v>6</v>
      </c>
      <c r="G6" s="79" t="s">
        <v>7</v>
      </c>
      <c r="H6" s="79" t="s">
        <v>8</v>
      </c>
      <c r="I6" s="79" t="s">
        <v>9</v>
      </c>
      <c r="J6" s="96" t="s">
        <v>10</v>
      </c>
      <c r="K6" s="96"/>
      <c r="L6" s="96"/>
      <c r="M6" s="96"/>
      <c r="N6" s="96"/>
      <c r="O6" s="78" t="s">
        <v>11</v>
      </c>
      <c r="P6" s="78"/>
      <c r="Q6" s="78"/>
      <c r="R6" s="78"/>
      <c r="S6" s="93" t="s">
        <v>152</v>
      </c>
    </row>
    <row r="7" spans="2:21" ht="24.75" customHeight="1" x14ac:dyDescent="0.25">
      <c r="B7" s="79"/>
      <c r="C7" s="79"/>
      <c r="D7" s="79"/>
      <c r="E7" s="79"/>
      <c r="F7" s="79"/>
      <c r="G7" s="79"/>
      <c r="H7" s="79"/>
      <c r="I7" s="79"/>
      <c r="J7" s="79" t="s">
        <v>12</v>
      </c>
      <c r="K7" s="79"/>
      <c r="L7" s="79" t="s">
        <v>13</v>
      </c>
      <c r="M7" s="79"/>
      <c r="N7" s="79" t="s">
        <v>14</v>
      </c>
      <c r="O7" s="78" t="s">
        <v>15</v>
      </c>
      <c r="P7" s="78" t="s">
        <v>16</v>
      </c>
      <c r="Q7" s="78" t="s">
        <v>17</v>
      </c>
      <c r="R7" s="78" t="s">
        <v>18</v>
      </c>
      <c r="S7" s="94"/>
    </row>
    <row r="8" spans="2:21" ht="45.75" customHeight="1" x14ac:dyDescent="0.25">
      <c r="B8" s="79"/>
      <c r="C8" s="79"/>
      <c r="D8" s="79"/>
      <c r="E8" s="79"/>
      <c r="F8" s="79"/>
      <c r="G8" s="79"/>
      <c r="H8" s="79"/>
      <c r="I8" s="79"/>
      <c r="J8" s="3" t="s">
        <v>19</v>
      </c>
      <c r="K8" s="3" t="s">
        <v>20</v>
      </c>
      <c r="L8" s="3" t="s">
        <v>21</v>
      </c>
      <c r="M8" s="3" t="s">
        <v>22</v>
      </c>
      <c r="N8" s="79"/>
      <c r="O8" s="78"/>
      <c r="P8" s="78"/>
      <c r="Q8" s="78"/>
      <c r="R8" s="78"/>
      <c r="S8" s="94"/>
    </row>
    <row r="9" spans="2:21" ht="63" customHeight="1" x14ac:dyDescent="0.25">
      <c r="B9" s="4" t="s">
        <v>23</v>
      </c>
      <c r="C9" s="4" t="s">
        <v>24</v>
      </c>
      <c r="D9" s="5" t="s">
        <v>25</v>
      </c>
      <c r="E9" s="4" t="s">
        <v>26</v>
      </c>
      <c r="F9" s="4" t="s">
        <v>27</v>
      </c>
      <c r="G9" s="6">
        <v>32</v>
      </c>
      <c r="H9" s="6">
        <v>34</v>
      </c>
      <c r="I9" s="4" t="s">
        <v>28</v>
      </c>
      <c r="J9" s="7">
        <v>63000000000</v>
      </c>
      <c r="K9" s="8">
        <v>0</v>
      </c>
      <c r="L9" s="8">
        <v>0</v>
      </c>
      <c r="M9" s="8">
        <v>0</v>
      </c>
      <c r="N9" s="8">
        <f>+J9+K9+L9-M9</f>
        <v>63000000000</v>
      </c>
      <c r="O9" s="9">
        <v>63000000000</v>
      </c>
      <c r="P9" s="10">
        <f>+O9/N9</f>
        <v>1</v>
      </c>
      <c r="Q9" s="11">
        <v>63000000000</v>
      </c>
      <c r="R9" s="10">
        <f>+Q9/N9</f>
        <v>1</v>
      </c>
      <c r="S9" s="57"/>
    </row>
    <row r="10" spans="2:21" ht="29.25" customHeight="1" x14ac:dyDescent="0.25">
      <c r="B10" s="12"/>
      <c r="C10" s="12"/>
      <c r="D10" s="12"/>
      <c r="E10" s="3" t="s">
        <v>29</v>
      </c>
      <c r="F10" s="3"/>
      <c r="G10" s="3"/>
      <c r="H10" s="3"/>
      <c r="I10" s="3"/>
      <c r="J10" s="13">
        <f>+J9</f>
        <v>63000000000</v>
      </c>
      <c r="K10" s="13">
        <f t="shared" ref="K10:N10" si="0">+K9</f>
        <v>0</v>
      </c>
      <c r="L10" s="13">
        <f t="shared" si="0"/>
        <v>0</v>
      </c>
      <c r="M10" s="13">
        <f t="shared" si="0"/>
        <v>0</v>
      </c>
      <c r="N10" s="13">
        <f t="shared" si="0"/>
        <v>63000000000</v>
      </c>
      <c r="O10" s="13">
        <f>+O9</f>
        <v>63000000000</v>
      </c>
      <c r="P10" s="14">
        <f>+O10/N10</f>
        <v>1</v>
      </c>
      <c r="Q10" s="13">
        <f>+Q9</f>
        <v>63000000000</v>
      </c>
      <c r="R10" s="14">
        <f>+Q10/N10</f>
        <v>1</v>
      </c>
      <c r="S10" s="13"/>
      <c r="U10" s="15"/>
    </row>
    <row r="11" spans="2:21" ht="70.5" customHeight="1" x14ac:dyDescent="0.25">
      <c r="B11" s="80" t="s">
        <v>30</v>
      </c>
      <c r="C11" s="80" t="s">
        <v>24</v>
      </c>
      <c r="D11" s="82" t="s">
        <v>31</v>
      </c>
      <c r="E11" s="80" t="s">
        <v>32</v>
      </c>
      <c r="F11" s="6" t="s">
        <v>33</v>
      </c>
      <c r="G11" s="6">
        <v>280</v>
      </c>
      <c r="H11" s="6">
        <v>280</v>
      </c>
      <c r="I11" s="4" t="s">
        <v>34</v>
      </c>
      <c r="J11" s="16">
        <v>200000000</v>
      </c>
      <c r="K11" s="8">
        <v>0</v>
      </c>
      <c r="L11" s="8">
        <v>0</v>
      </c>
      <c r="M11" s="8">
        <v>0</v>
      </c>
      <c r="N11" s="9">
        <f>+J11+K11+L11-M11</f>
        <v>200000000</v>
      </c>
      <c r="O11" s="17">
        <v>200000000</v>
      </c>
      <c r="P11" s="18">
        <f>+O11/N11</f>
        <v>1</v>
      </c>
      <c r="Q11" s="11">
        <v>200000000</v>
      </c>
      <c r="R11" s="19">
        <f>+Q11/N11</f>
        <v>1</v>
      </c>
      <c r="S11" s="5"/>
    </row>
    <row r="12" spans="2:21" ht="70.5" customHeight="1" x14ac:dyDescent="0.25">
      <c r="B12" s="81"/>
      <c r="C12" s="81"/>
      <c r="D12" s="83"/>
      <c r="E12" s="81"/>
      <c r="F12" s="20" t="s">
        <v>35</v>
      </c>
      <c r="G12" s="6">
        <v>150</v>
      </c>
      <c r="H12" s="6">
        <v>150</v>
      </c>
      <c r="I12" s="4" t="s">
        <v>36</v>
      </c>
      <c r="J12" s="16">
        <v>150000000</v>
      </c>
      <c r="K12" s="8">
        <v>0</v>
      </c>
      <c r="L12" s="8">
        <v>0</v>
      </c>
      <c r="M12" s="8">
        <v>0</v>
      </c>
      <c r="N12" s="9">
        <f t="shared" ref="N12:N20" si="1">+J12+K12+L12-M12</f>
        <v>150000000</v>
      </c>
      <c r="O12" s="17">
        <v>150000000</v>
      </c>
      <c r="P12" s="18">
        <f t="shared" ref="P12:P20" si="2">+O12/N12</f>
        <v>1</v>
      </c>
      <c r="Q12" s="11">
        <v>150000000</v>
      </c>
      <c r="R12" s="19">
        <f t="shared" ref="R12:R20" si="3">+Q12/N12</f>
        <v>1</v>
      </c>
      <c r="S12" s="5"/>
    </row>
    <row r="13" spans="2:21" ht="70.5" customHeight="1" x14ac:dyDescent="0.25">
      <c r="B13" s="81"/>
      <c r="C13" s="81"/>
      <c r="D13" s="83"/>
      <c r="E13" s="81"/>
      <c r="F13" s="20" t="s">
        <v>37</v>
      </c>
      <c r="G13" s="6">
        <v>1</v>
      </c>
      <c r="H13" s="6">
        <v>1</v>
      </c>
      <c r="I13" s="4" t="s">
        <v>38</v>
      </c>
      <c r="J13" s="16">
        <v>100000000</v>
      </c>
      <c r="K13" s="8">
        <v>0</v>
      </c>
      <c r="L13" s="8">
        <v>0</v>
      </c>
      <c r="M13" s="8">
        <v>0</v>
      </c>
      <c r="N13" s="9">
        <f t="shared" si="1"/>
        <v>100000000</v>
      </c>
      <c r="O13" s="17">
        <v>100000000</v>
      </c>
      <c r="P13" s="18">
        <f t="shared" si="2"/>
        <v>1</v>
      </c>
      <c r="Q13" s="11">
        <v>100000000</v>
      </c>
      <c r="R13" s="19">
        <f t="shared" si="3"/>
        <v>1</v>
      </c>
      <c r="S13" s="46"/>
    </row>
    <row r="14" spans="2:21" ht="70.5" customHeight="1" x14ac:dyDescent="0.25">
      <c r="B14" s="81"/>
      <c r="C14" s="81"/>
      <c r="D14" s="83"/>
      <c r="E14" s="81"/>
      <c r="F14" s="84" t="s">
        <v>39</v>
      </c>
      <c r="G14" s="66">
        <v>1275</v>
      </c>
      <c r="H14" s="66">
        <f>833-431</f>
        <v>402</v>
      </c>
      <c r="I14" s="4" t="s">
        <v>40</v>
      </c>
      <c r="J14" s="16">
        <v>4886000000</v>
      </c>
      <c r="K14" s="8">
        <v>0</v>
      </c>
      <c r="L14" s="8">
        <v>0</v>
      </c>
      <c r="M14" s="8">
        <v>0</v>
      </c>
      <c r="N14" s="9">
        <f t="shared" si="1"/>
        <v>4886000000</v>
      </c>
      <c r="O14" s="17">
        <v>4886000000</v>
      </c>
      <c r="P14" s="18">
        <f t="shared" si="2"/>
        <v>1</v>
      </c>
      <c r="Q14" s="11">
        <v>2486000000</v>
      </c>
      <c r="R14" s="19">
        <f t="shared" si="3"/>
        <v>0.50880065493246007</v>
      </c>
      <c r="S14" s="46"/>
    </row>
    <row r="15" spans="2:21" ht="41.25" customHeight="1" x14ac:dyDescent="0.25">
      <c r="B15" s="81"/>
      <c r="C15" s="81"/>
      <c r="D15" s="83"/>
      <c r="E15" s="81"/>
      <c r="F15" s="85"/>
      <c r="G15" s="67"/>
      <c r="H15" s="67"/>
      <c r="I15" s="4" t="s">
        <v>41</v>
      </c>
      <c r="J15" s="16">
        <v>64000000</v>
      </c>
      <c r="K15" s="8">
        <v>0</v>
      </c>
      <c r="L15" s="8">
        <v>0</v>
      </c>
      <c r="M15" s="8">
        <v>0</v>
      </c>
      <c r="N15" s="9">
        <f t="shared" si="1"/>
        <v>64000000</v>
      </c>
      <c r="O15" s="17">
        <v>64000000</v>
      </c>
      <c r="P15" s="18">
        <f t="shared" si="2"/>
        <v>1</v>
      </c>
      <c r="Q15" s="8">
        <v>64000000</v>
      </c>
      <c r="R15" s="19">
        <f t="shared" si="3"/>
        <v>1</v>
      </c>
      <c r="S15" s="5"/>
    </row>
    <row r="16" spans="2:21" ht="70.5" customHeight="1" x14ac:dyDescent="0.25">
      <c r="B16" s="81"/>
      <c r="C16" s="81"/>
      <c r="D16" s="83"/>
      <c r="E16" s="81"/>
      <c r="F16" s="20" t="s">
        <v>42</v>
      </c>
      <c r="G16" s="6">
        <v>6</v>
      </c>
      <c r="H16" s="6">
        <v>6</v>
      </c>
      <c r="I16" s="4" t="s">
        <v>43</v>
      </c>
      <c r="J16" s="16">
        <v>3605000000</v>
      </c>
      <c r="K16" s="8">
        <v>0</v>
      </c>
      <c r="L16" s="8">
        <v>0</v>
      </c>
      <c r="M16" s="8">
        <v>0</v>
      </c>
      <c r="N16" s="8">
        <f t="shared" si="1"/>
        <v>3605000000</v>
      </c>
      <c r="O16" s="17">
        <v>3605000000</v>
      </c>
      <c r="P16" s="18">
        <f t="shared" si="2"/>
        <v>1</v>
      </c>
      <c r="Q16" s="11">
        <v>3605000000</v>
      </c>
      <c r="R16" s="19">
        <f t="shared" si="3"/>
        <v>1</v>
      </c>
      <c r="S16" s="5"/>
    </row>
    <row r="17" spans="2:19" ht="70.5" customHeight="1" x14ac:dyDescent="0.25">
      <c r="B17" s="81"/>
      <c r="C17" s="81"/>
      <c r="D17" s="83"/>
      <c r="E17" s="81"/>
      <c r="F17" s="6" t="s">
        <v>44</v>
      </c>
      <c r="G17" s="6">
        <v>64</v>
      </c>
      <c r="H17" s="6">
        <v>135</v>
      </c>
      <c r="I17" s="4" t="s">
        <v>45</v>
      </c>
      <c r="J17" s="17">
        <v>1906597472</v>
      </c>
      <c r="K17" s="8">
        <v>0</v>
      </c>
      <c r="L17" s="8">
        <v>0</v>
      </c>
      <c r="M17" s="8">
        <v>0</v>
      </c>
      <c r="N17" s="8">
        <f t="shared" si="1"/>
        <v>1906597472</v>
      </c>
      <c r="O17" s="17">
        <v>1906597472</v>
      </c>
      <c r="P17" s="18">
        <f t="shared" si="2"/>
        <v>1</v>
      </c>
      <c r="Q17" s="11">
        <v>1906597472</v>
      </c>
      <c r="R17" s="19">
        <f t="shared" si="3"/>
        <v>1</v>
      </c>
      <c r="S17" s="5"/>
    </row>
    <row r="18" spans="2:19" ht="70.5" customHeight="1" x14ac:dyDescent="0.25">
      <c r="B18" s="81"/>
      <c r="C18" s="81"/>
      <c r="D18" s="83"/>
      <c r="E18" s="81"/>
      <c r="F18" s="20" t="s">
        <v>46</v>
      </c>
      <c r="G18" s="6">
        <v>5</v>
      </c>
      <c r="H18" s="6">
        <v>5</v>
      </c>
      <c r="I18" s="4" t="s">
        <v>47</v>
      </c>
      <c r="J18" s="16">
        <v>1012000000</v>
      </c>
      <c r="K18" s="8">
        <v>0</v>
      </c>
      <c r="L18" s="8">
        <v>0</v>
      </c>
      <c r="M18" s="8">
        <v>0</v>
      </c>
      <c r="N18" s="8">
        <f t="shared" si="1"/>
        <v>1012000000</v>
      </c>
      <c r="O18" s="17">
        <v>1012000000</v>
      </c>
      <c r="P18" s="18">
        <f t="shared" si="2"/>
        <v>1</v>
      </c>
      <c r="Q18" s="11">
        <v>1012000000</v>
      </c>
      <c r="R18" s="19">
        <f t="shared" si="3"/>
        <v>1</v>
      </c>
      <c r="S18" s="5"/>
    </row>
    <row r="19" spans="2:19" ht="70.5" customHeight="1" x14ac:dyDescent="0.25">
      <c r="B19" s="81"/>
      <c r="C19" s="81"/>
      <c r="D19" s="83"/>
      <c r="E19" s="81"/>
      <c r="F19" s="20" t="s">
        <v>48</v>
      </c>
      <c r="G19" s="6">
        <v>16</v>
      </c>
      <c r="H19" s="6">
        <v>7</v>
      </c>
      <c r="I19" s="4" t="s">
        <v>49</v>
      </c>
      <c r="J19" s="16">
        <v>7000000000</v>
      </c>
      <c r="K19" s="8">
        <v>0</v>
      </c>
      <c r="L19" s="8">
        <v>0</v>
      </c>
      <c r="M19" s="8">
        <v>0</v>
      </c>
      <c r="N19" s="8">
        <f t="shared" si="1"/>
        <v>7000000000</v>
      </c>
      <c r="O19" s="17">
        <v>7000000000</v>
      </c>
      <c r="P19" s="18">
        <f t="shared" si="2"/>
        <v>1</v>
      </c>
      <c r="Q19" s="43">
        <f>3500000000+2500000000</f>
        <v>6000000000</v>
      </c>
      <c r="R19" s="19">
        <f t="shared" si="3"/>
        <v>0.8571428571428571</v>
      </c>
      <c r="S19" s="5"/>
    </row>
    <row r="20" spans="2:19" ht="70.5" customHeight="1" x14ac:dyDescent="0.25">
      <c r="B20" s="81"/>
      <c r="C20" s="81"/>
      <c r="D20" s="83"/>
      <c r="E20" s="81"/>
      <c r="F20" s="6" t="s">
        <v>50</v>
      </c>
      <c r="G20" s="6">
        <v>6</v>
      </c>
      <c r="H20" s="6">
        <v>1</v>
      </c>
      <c r="I20" s="4" t="s">
        <v>51</v>
      </c>
      <c r="J20" s="16">
        <v>1977835800</v>
      </c>
      <c r="K20" s="8">
        <v>0</v>
      </c>
      <c r="L20" s="8">
        <v>0</v>
      </c>
      <c r="M20" s="8">
        <v>0</v>
      </c>
      <c r="N20" s="8">
        <f t="shared" si="1"/>
        <v>1977835800</v>
      </c>
      <c r="O20" s="17">
        <v>1977835800</v>
      </c>
      <c r="P20" s="18">
        <f t="shared" si="2"/>
        <v>1</v>
      </c>
      <c r="Q20" s="11">
        <v>1977835800</v>
      </c>
      <c r="R20" s="19">
        <f t="shared" si="3"/>
        <v>1</v>
      </c>
      <c r="S20" s="47"/>
    </row>
    <row r="21" spans="2:19" ht="19.5" customHeight="1" x14ac:dyDescent="0.25">
      <c r="B21" s="12"/>
      <c r="C21" s="12"/>
      <c r="D21" s="12"/>
      <c r="E21" s="3" t="s">
        <v>29</v>
      </c>
      <c r="F21" s="3"/>
      <c r="G21" s="3"/>
      <c r="H21" s="3"/>
      <c r="I21" s="3"/>
      <c r="J21" s="13">
        <f t="shared" ref="J21:M21" si="4">SUM(J11:J20)</f>
        <v>20901433272</v>
      </c>
      <c r="K21" s="13">
        <f t="shared" si="4"/>
        <v>0</v>
      </c>
      <c r="L21" s="13">
        <f t="shared" si="4"/>
        <v>0</v>
      </c>
      <c r="M21" s="13">
        <f t="shared" si="4"/>
        <v>0</v>
      </c>
      <c r="N21" s="13">
        <f>SUM(N11:N20)</f>
        <v>20901433272</v>
      </c>
      <c r="O21" s="13">
        <f>SUM(O11:O20)</f>
        <v>20901433272</v>
      </c>
      <c r="P21" s="14">
        <f>+O21/N21</f>
        <v>1</v>
      </c>
      <c r="Q21" s="13">
        <f>SUM(Q11:Q20)</f>
        <v>17501433272</v>
      </c>
      <c r="R21" s="14">
        <f>+Q21/N21</f>
        <v>0.83733172956350743</v>
      </c>
      <c r="S21" s="13"/>
    </row>
    <row r="22" spans="2:19" ht="41.25" customHeight="1" x14ac:dyDescent="0.25">
      <c r="B22" s="80" t="s">
        <v>52</v>
      </c>
      <c r="C22" s="80" t="s">
        <v>53</v>
      </c>
      <c r="D22" s="82" t="s">
        <v>54</v>
      </c>
      <c r="E22" s="80" t="s">
        <v>55</v>
      </c>
      <c r="F22" s="20" t="s">
        <v>56</v>
      </c>
      <c r="G22" s="21">
        <v>1</v>
      </c>
      <c r="H22" s="21">
        <v>1</v>
      </c>
      <c r="I22" s="20" t="s">
        <v>57</v>
      </c>
      <c r="J22" s="17">
        <v>650000000</v>
      </c>
      <c r="K22" s="8">
        <v>0</v>
      </c>
      <c r="L22" s="8">
        <v>0</v>
      </c>
      <c r="M22" s="8">
        <v>0</v>
      </c>
      <c r="N22" s="8">
        <f t="shared" ref="N22:N35" si="5">+J22+K22+L22-M22</f>
        <v>650000000</v>
      </c>
      <c r="O22" s="8">
        <v>650000000</v>
      </c>
      <c r="P22" s="19">
        <f>+O22/N22</f>
        <v>1</v>
      </c>
      <c r="Q22" s="43">
        <v>650000000</v>
      </c>
      <c r="R22" s="19">
        <f>+Q22/N22</f>
        <v>1</v>
      </c>
      <c r="S22" s="34"/>
    </row>
    <row r="23" spans="2:19" ht="30" customHeight="1" x14ac:dyDescent="0.25">
      <c r="B23" s="81"/>
      <c r="C23" s="81"/>
      <c r="D23" s="83"/>
      <c r="E23" s="81"/>
      <c r="F23" s="66" t="s">
        <v>58</v>
      </c>
      <c r="G23" s="66">
        <v>135</v>
      </c>
      <c r="H23" s="66">
        <v>135</v>
      </c>
      <c r="I23" s="20" t="s">
        <v>59</v>
      </c>
      <c r="J23" s="17">
        <v>7650000000</v>
      </c>
      <c r="K23" s="8">
        <v>0</v>
      </c>
      <c r="L23" s="8">
        <v>0</v>
      </c>
      <c r="M23" s="8">
        <v>0</v>
      </c>
      <c r="N23" s="8">
        <f t="shared" si="5"/>
        <v>7650000000</v>
      </c>
      <c r="O23" s="8">
        <v>7650000000</v>
      </c>
      <c r="P23" s="19">
        <f t="shared" ref="P23:P25" si="6">+O23/N23</f>
        <v>1</v>
      </c>
      <c r="Q23" s="43">
        <v>7650000000</v>
      </c>
      <c r="R23" s="19">
        <f t="shared" ref="R23:R26" si="7">+Q23/N23</f>
        <v>1</v>
      </c>
      <c r="S23" s="5"/>
    </row>
    <row r="24" spans="2:19" ht="26.25" customHeight="1" x14ac:dyDescent="0.25">
      <c r="B24" s="81"/>
      <c r="C24" s="81"/>
      <c r="D24" s="83"/>
      <c r="E24" s="81"/>
      <c r="F24" s="67"/>
      <c r="G24" s="67"/>
      <c r="H24" s="67"/>
      <c r="I24" s="20" t="s">
        <v>60</v>
      </c>
      <c r="J24" s="17">
        <v>3000000000</v>
      </c>
      <c r="K24" s="8"/>
      <c r="L24" s="8"/>
      <c r="M24" s="8"/>
      <c r="N24" s="8">
        <f t="shared" si="5"/>
        <v>3000000000</v>
      </c>
      <c r="O24" s="8">
        <v>3000000000</v>
      </c>
      <c r="P24" s="19">
        <f t="shared" si="6"/>
        <v>1</v>
      </c>
      <c r="Q24" s="43">
        <v>3000000000</v>
      </c>
      <c r="R24" s="19">
        <f t="shared" si="7"/>
        <v>1</v>
      </c>
      <c r="S24" s="5"/>
    </row>
    <row r="25" spans="2:19" ht="39" customHeight="1" x14ac:dyDescent="0.25">
      <c r="B25" s="81"/>
      <c r="C25" s="81"/>
      <c r="D25" s="83"/>
      <c r="E25" s="81"/>
      <c r="F25" s="22" t="s">
        <v>61</v>
      </c>
      <c r="G25" s="23">
        <v>620</v>
      </c>
      <c r="H25" s="23">
        <v>620</v>
      </c>
      <c r="I25" s="20" t="s">
        <v>62</v>
      </c>
      <c r="J25" s="17">
        <v>10000000000</v>
      </c>
      <c r="K25" s="8">
        <v>0</v>
      </c>
      <c r="L25" s="8">
        <v>0</v>
      </c>
      <c r="M25" s="8"/>
      <c r="N25" s="8">
        <f t="shared" si="5"/>
        <v>10000000000</v>
      </c>
      <c r="O25" s="8">
        <v>10000000000</v>
      </c>
      <c r="P25" s="19">
        <f t="shared" si="6"/>
        <v>1</v>
      </c>
      <c r="Q25" s="43">
        <f>8833148587.07-633148587</f>
        <v>8200000000.0699997</v>
      </c>
      <c r="R25" s="19">
        <f t="shared" si="7"/>
        <v>0.82000000000700002</v>
      </c>
      <c r="S25" s="48"/>
    </row>
    <row r="26" spans="2:19" ht="42" customHeight="1" x14ac:dyDescent="0.25">
      <c r="B26" s="86"/>
      <c r="C26" s="86"/>
      <c r="D26" s="87"/>
      <c r="E26" s="86"/>
      <c r="F26" s="22" t="s">
        <v>63</v>
      </c>
      <c r="G26" s="23">
        <v>18</v>
      </c>
      <c r="H26" s="23">
        <v>0</v>
      </c>
      <c r="I26" s="20" t="s">
        <v>64</v>
      </c>
      <c r="J26" s="17">
        <v>2200000000</v>
      </c>
      <c r="K26" s="8">
        <v>0</v>
      </c>
      <c r="L26" s="8">
        <v>0</v>
      </c>
      <c r="M26" s="8">
        <v>0</v>
      </c>
      <c r="N26" s="8">
        <f t="shared" si="5"/>
        <v>2200000000</v>
      </c>
      <c r="O26" s="8">
        <v>2200000000</v>
      </c>
      <c r="P26" s="19">
        <f>+O26/N26</f>
        <v>1</v>
      </c>
      <c r="Q26" s="43">
        <v>0</v>
      </c>
      <c r="R26" s="19">
        <f t="shared" si="7"/>
        <v>0</v>
      </c>
      <c r="S26" s="5"/>
    </row>
    <row r="27" spans="2:19" ht="19.5" customHeight="1" x14ac:dyDescent="0.25">
      <c r="B27" s="12"/>
      <c r="C27" s="12"/>
      <c r="D27" s="12"/>
      <c r="E27" s="3" t="s">
        <v>29</v>
      </c>
      <c r="F27" s="3"/>
      <c r="G27" s="3"/>
      <c r="H27" s="3"/>
      <c r="I27" s="3"/>
      <c r="J27" s="13">
        <f>SUM(J22:J26)</f>
        <v>23500000000</v>
      </c>
      <c r="K27" s="13">
        <f>SUM(K22:K25)</f>
        <v>0</v>
      </c>
      <c r="L27" s="13">
        <f>SUM(L22:L26)</f>
        <v>0</v>
      </c>
      <c r="M27" s="13">
        <f>SUM(M22:M25)</f>
        <v>0</v>
      </c>
      <c r="N27" s="13">
        <f>SUM(N22:N26)</f>
        <v>23500000000</v>
      </c>
      <c r="O27" s="13">
        <f>SUM(O22:O26)</f>
        <v>23500000000</v>
      </c>
      <c r="P27" s="14">
        <f>+O27/N27</f>
        <v>1</v>
      </c>
      <c r="Q27" s="13">
        <f>SUM(Q22:Q26)</f>
        <v>19500000000.07</v>
      </c>
      <c r="R27" s="14">
        <f>+Q27/N27</f>
        <v>0.8297872340455319</v>
      </c>
      <c r="S27" s="13"/>
    </row>
    <row r="28" spans="2:19" ht="70.5" customHeight="1" x14ac:dyDescent="0.25">
      <c r="B28" s="80" t="s">
        <v>65</v>
      </c>
      <c r="C28" s="80" t="s">
        <v>53</v>
      </c>
      <c r="D28" s="82" t="s">
        <v>66</v>
      </c>
      <c r="E28" s="80" t="s">
        <v>67</v>
      </c>
      <c r="F28" s="20" t="s">
        <v>68</v>
      </c>
      <c r="G28" s="6">
        <v>4</v>
      </c>
      <c r="H28" s="62">
        <v>4</v>
      </c>
      <c r="I28" s="4" t="s">
        <v>69</v>
      </c>
      <c r="J28" s="16">
        <v>1308408542</v>
      </c>
      <c r="K28" s="8">
        <v>0</v>
      </c>
      <c r="L28" s="8">
        <v>0</v>
      </c>
      <c r="M28" s="8">
        <v>0</v>
      </c>
      <c r="N28" s="9">
        <f>+J28+K28+L28-M28</f>
        <v>1308408542</v>
      </c>
      <c r="O28" s="17">
        <v>1308408542</v>
      </c>
      <c r="P28" s="18">
        <f>+O28/N28</f>
        <v>1</v>
      </c>
      <c r="Q28" s="17">
        <v>1308408542</v>
      </c>
      <c r="R28" s="18">
        <f>+Q28/N28</f>
        <v>1</v>
      </c>
      <c r="S28" s="34"/>
    </row>
    <row r="29" spans="2:19" s="2" customFormat="1" ht="70.5" customHeight="1" x14ac:dyDescent="0.25">
      <c r="B29" s="81"/>
      <c r="C29" s="81"/>
      <c r="D29" s="83"/>
      <c r="E29" s="81"/>
      <c r="F29" s="20" t="s">
        <v>70</v>
      </c>
      <c r="G29" s="6">
        <v>4</v>
      </c>
      <c r="H29" s="62">
        <v>0</v>
      </c>
      <c r="I29" s="20" t="s">
        <v>71</v>
      </c>
      <c r="J29" s="17">
        <v>11000000000</v>
      </c>
      <c r="K29" s="9">
        <v>0</v>
      </c>
      <c r="L29" s="9">
        <v>0</v>
      </c>
      <c r="M29" s="9">
        <v>0</v>
      </c>
      <c r="N29" s="9">
        <f t="shared" ref="N29:N31" si="8">+J29+K29+L29-M29</f>
        <v>11000000000</v>
      </c>
      <c r="O29" s="17">
        <v>11000000000</v>
      </c>
      <c r="P29" s="18">
        <f t="shared" ref="P29:P31" si="9">+O29/N29</f>
        <v>1</v>
      </c>
      <c r="Q29" s="17">
        <f>8133500000-483500000</f>
        <v>7650000000</v>
      </c>
      <c r="R29" s="18">
        <f t="shared" ref="R29:R31" si="10">+Q29/N29</f>
        <v>0.69545454545454544</v>
      </c>
      <c r="S29" s="63"/>
    </row>
    <row r="30" spans="2:19" ht="70.5" customHeight="1" x14ac:dyDescent="0.25">
      <c r="B30" s="81"/>
      <c r="C30" s="81"/>
      <c r="D30" s="83"/>
      <c r="E30" s="81"/>
      <c r="F30" s="20" t="s">
        <v>72</v>
      </c>
      <c r="G30" s="6">
        <v>4</v>
      </c>
      <c r="H30" s="62">
        <v>0</v>
      </c>
      <c r="I30" s="4" t="s">
        <v>73</v>
      </c>
      <c r="J30" s="16">
        <v>4000000000</v>
      </c>
      <c r="K30" s="8">
        <v>0</v>
      </c>
      <c r="L30" s="8">
        <v>0</v>
      </c>
      <c r="M30" s="8">
        <v>0</v>
      </c>
      <c r="N30" s="9">
        <f t="shared" si="8"/>
        <v>4000000000</v>
      </c>
      <c r="O30" s="17">
        <v>4000000000</v>
      </c>
      <c r="P30" s="18">
        <f t="shared" si="9"/>
        <v>1</v>
      </c>
      <c r="Q30" s="17">
        <v>2457968743</v>
      </c>
      <c r="R30" s="18">
        <f t="shared" si="10"/>
        <v>0.61449218574999998</v>
      </c>
      <c r="S30" s="38"/>
    </row>
    <row r="31" spans="2:19" ht="70.5" customHeight="1" x14ac:dyDescent="0.25">
      <c r="B31" s="81"/>
      <c r="C31" s="81"/>
      <c r="D31" s="83"/>
      <c r="E31" s="81"/>
      <c r="F31" s="20" t="s">
        <v>74</v>
      </c>
      <c r="G31" s="6">
        <v>3</v>
      </c>
      <c r="H31" s="62">
        <v>0</v>
      </c>
      <c r="I31" s="4" t="s">
        <v>75</v>
      </c>
      <c r="J31" s="16">
        <v>1191591458</v>
      </c>
      <c r="K31" s="8">
        <v>0</v>
      </c>
      <c r="L31" s="8">
        <v>0</v>
      </c>
      <c r="M31" s="8">
        <v>0</v>
      </c>
      <c r="N31" s="9">
        <f t="shared" si="8"/>
        <v>1191591458</v>
      </c>
      <c r="O31" s="17">
        <v>1191591458</v>
      </c>
      <c r="P31" s="18">
        <f t="shared" si="9"/>
        <v>1</v>
      </c>
      <c r="Q31" s="17">
        <v>533622715</v>
      </c>
      <c r="R31" s="18">
        <f t="shared" si="10"/>
        <v>0.44782354842963301</v>
      </c>
      <c r="S31" s="39"/>
    </row>
    <row r="32" spans="2:19" ht="19.5" customHeight="1" x14ac:dyDescent="0.25">
      <c r="B32" s="12"/>
      <c r="C32" s="12"/>
      <c r="D32" s="12"/>
      <c r="E32" s="3" t="s">
        <v>29</v>
      </c>
      <c r="F32" s="3"/>
      <c r="G32" s="3"/>
      <c r="H32" s="3"/>
      <c r="I32" s="3"/>
      <c r="J32" s="13">
        <f>SUM(J28:J31)</f>
        <v>17500000000</v>
      </c>
      <c r="K32" s="13">
        <f>SUM(K27:K31)</f>
        <v>0</v>
      </c>
      <c r="L32" s="13">
        <f>SUM(L27:L31)</f>
        <v>0</v>
      </c>
      <c r="M32" s="13">
        <f>SUM(M27:M31)</f>
        <v>0</v>
      </c>
      <c r="N32" s="13">
        <f>SUM(N28:N31)</f>
        <v>17500000000</v>
      </c>
      <c r="O32" s="13">
        <f>SUM(O28:O31)</f>
        <v>17500000000</v>
      </c>
      <c r="P32" s="14">
        <f t="shared" ref="P32:P38" si="11">+O32/N32</f>
        <v>1</v>
      </c>
      <c r="Q32" s="13">
        <f>SUM(Q28:Q31)</f>
        <v>11950000000</v>
      </c>
      <c r="R32" s="14">
        <f t="shared" ref="R32:R38" si="12">+Q32/N32</f>
        <v>0.68285714285714283</v>
      </c>
      <c r="S32" s="13"/>
    </row>
    <row r="33" spans="2:21" ht="66.75" customHeight="1" x14ac:dyDescent="0.25">
      <c r="B33" s="80" t="s">
        <v>76</v>
      </c>
      <c r="C33" s="80" t="s">
        <v>77</v>
      </c>
      <c r="D33" s="82" t="s">
        <v>78</v>
      </c>
      <c r="E33" s="80" t="s">
        <v>79</v>
      </c>
      <c r="F33" s="6" t="s">
        <v>80</v>
      </c>
      <c r="G33" s="6">
        <v>1000</v>
      </c>
      <c r="H33" s="6">
        <v>1000</v>
      </c>
      <c r="I33" s="4" t="s">
        <v>81</v>
      </c>
      <c r="K33" s="16">
        <v>61410613440</v>
      </c>
      <c r="L33" s="16">
        <v>0</v>
      </c>
      <c r="M33" s="16">
        <v>0</v>
      </c>
      <c r="N33" s="8">
        <f>+J33+K33+L33-M33</f>
        <v>61410613440</v>
      </c>
      <c r="O33" s="17">
        <v>61410613000</v>
      </c>
      <c r="P33" s="19">
        <f t="shared" si="11"/>
        <v>0.99999999283511476</v>
      </c>
      <c r="Q33" s="16">
        <v>61410613000</v>
      </c>
      <c r="R33" s="19">
        <f t="shared" si="12"/>
        <v>0.99999999283511476</v>
      </c>
      <c r="S33" s="57"/>
    </row>
    <row r="34" spans="2:21" ht="70.5" customHeight="1" x14ac:dyDescent="0.25">
      <c r="B34" s="81"/>
      <c r="C34" s="81"/>
      <c r="D34" s="83"/>
      <c r="E34" s="81"/>
      <c r="F34" s="6" t="s">
        <v>80</v>
      </c>
      <c r="G34" s="6">
        <v>195</v>
      </c>
      <c r="H34" s="6">
        <v>195</v>
      </c>
      <c r="I34" s="4" t="s">
        <v>82</v>
      </c>
      <c r="J34" s="16">
        <v>0</v>
      </c>
      <c r="K34" s="16">
        <v>0</v>
      </c>
      <c r="L34" s="16">
        <v>32329489066</v>
      </c>
      <c r="M34" s="16">
        <v>0</v>
      </c>
      <c r="N34" s="8">
        <f t="shared" si="5"/>
        <v>32329489066</v>
      </c>
      <c r="O34" s="17">
        <v>32329489066</v>
      </c>
      <c r="P34" s="19">
        <f t="shared" si="11"/>
        <v>1</v>
      </c>
      <c r="Q34" s="16">
        <v>32329489066</v>
      </c>
      <c r="R34" s="19">
        <f t="shared" si="12"/>
        <v>1</v>
      </c>
      <c r="S34" s="57"/>
    </row>
    <row r="35" spans="2:21" ht="70.5" customHeight="1" x14ac:dyDescent="0.25">
      <c r="B35" s="81"/>
      <c r="C35" s="81"/>
      <c r="D35" s="83"/>
      <c r="E35" s="81"/>
      <c r="F35" s="20" t="s">
        <v>83</v>
      </c>
      <c r="G35" s="6">
        <v>0</v>
      </c>
      <c r="H35" s="6">
        <v>0</v>
      </c>
      <c r="I35" s="4" t="s">
        <v>84</v>
      </c>
      <c r="J35" s="16">
        <v>1740623784</v>
      </c>
      <c r="K35" s="16">
        <v>64848763216</v>
      </c>
      <c r="L35" s="16">
        <v>0</v>
      </c>
      <c r="M35" s="16">
        <f>32329489066+1740000000</f>
        <v>34069489066</v>
      </c>
      <c r="N35" s="8">
        <f t="shared" si="5"/>
        <v>32519897934</v>
      </c>
      <c r="O35" s="8">
        <v>32519897934</v>
      </c>
      <c r="P35" s="19">
        <f t="shared" si="11"/>
        <v>1</v>
      </c>
      <c r="Q35" s="24">
        <v>30519897934</v>
      </c>
      <c r="R35" s="19">
        <f t="shared" si="12"/>
        <v>0.93849919196981946</v>
      </c>
      <c r="S35" s="57"/>
    </row>
    <row r="36" spans="2:21" ht="70.5" customHeight="1" x14ac:dyDescent="0.25">
      <c r="B36" s="86"/>
      <c r="C36" s="86"/>
      <c r="D36" s="87"/>
      <c r="E36" s="86"/>
      <c r="F36" s="20" t="s">
        <v>85</v>
      </c>
      <c r="G36" s="6">
        <v>9</v>
      </c>
      <c r="H36" s="6">
        <v>9</v>
      </c>
      <c r="I36" s="4" t="s">
        <v>86</v>
      </c>
      <c r="J36" s="16">
        <v>0</v>
      </c>
      <c r="K36" s="16">
        <v>0</v>
      </c>
      <c r="L36" s="16">
        <v>1740000000</v>
      </c>
      <c r="M36" s="16">
        <v>0</v>
      </c>
      <c r="N36" s="8">
        <f>+J36+K36+L36-M36</f>
        <v>1740000000</v>
      </c>
      <c r="O36" s="17">
        <v>1740000000</v>
      </c>
      <c r="P36" s="19">
        <f t="shared" si="11"/>
        <v>1</v>
      </c>
      <c r="Q36" s="16">
        <v>1740000000</v>
      </c>
      <c r="R36" s="19">
        <f t="shared" si="12"/>
        <v>1</v>
      </c>
      <c r="S36" s="58"/>
    </row>
    <row r="37" spans="2:21" ht="18.75" customHeight="1" x14ac:dyDescent="0.25">
      <c r="B37" s="12"/>
      <c r="C37" s="12"/>
      <c r="D37" s="12"/>
      <c r="E37" s="3" t="s">
        <v>29</v>
      </c>
      <c r="F37" s="3"/>
      <c r="G37" s="3"/>
      <c r="H37" s="3"/>
      <c r="I37" s="3"/>
      <c r="J37" s="13">
        <f>SUM(J33:J36)</f>
        <v>1740623784</v>
      </c>
      <c r="K37" s="13">
        <f>SUM(K33:K36)</f>
        <v>126259376656</v>
      </c>
      <c r="L37" s="13">
        <f t="shared" ref="L37:M37" si="13">SUM(L32:L36)</f>
        <v>34069489066</v>
      </c>
      <c r="M37" s="13">
        <f t="shared" si="13"/>
        <v>34069489066</v>
      </c>
      <c r="N37" s="13">
        <f>SUM(N33:N36)</f>
        <v>128000000440</v>
      </c>
      <c r="O37" s="13">
        <f>SUM(O33:O36)</f>
        <v>128000000000</v>
      </c>
      <c r="P37" s="14">
        <f t="shared" si="11"/>
        <v>0.99999999656250005</v>
      </c>
      <c r="Q37" s="13">
        <f>SUM(Q33:Q36)</f>
        <v>126000000000</v>
      </c>
      <c r="R37" s="14">
        <f t="shared" si="12"/>
        <v>0.98437499661621097</v>
      </c>
      <c r="S37" s="13"/>
      <c r="T37" s="25"/>
      <c r="U37" s="26"/>
    </row>
    <row r="38" spans="2:21" ht="70.5" customHeight="1" x14ac:dyDescent="0.25">
      <c r="B38" s="80" t="s">
        <v>76</v>
      </c>
      <c r="C38" s="89" t="s">
        <v>77</v>
      </c>
      <c r="D38" s="80" t="s">
        <v>87</v>
      </c>
      <c r="E38" s="80" t="s">
        <v>88</v>
      </c>
      <c r="F38" s="20" t="s">
        <v>89</v>
      </c>
      <c r="G38" s="6">
        <v>120</v>
      </c>
      <c r="H38" s="6">
        <v>36</v>
      </c>
      <c r="I38" s="4" t="s">
        <v>90</v>
      </c>
      <c r="J38" s="16">
        <v>5682000000</v>
      </c>
      <c r="K38" s="8">
        <v>0</v>
      </c>
      <c r="L38" s="8">
        <v>0</v>
      </c>
      <c r="M38" s="8">
        <v>0</v>
      </c>
      <c r="N38" s="8">
        <f t="shared" ref="N38:N71" si="14">+J38+K38+L38-M38</f>
        <v>5682000000</v>
      </c>
      <c r="O38" s="24">
        <v>5682000000</v>
      </c>
      <c r="P38" s="19">
        <f t="shared" si="11"/>
        <v>1</v>
      </c>
      <c r="Q38" s="8">
        <v>1082000000</v>
      </c>
      <c r="R38" s="19">
        <f t="shared" si="12"/>
        <v>0.19042590637099613</v>
      </c>
      <c r="S38" s="57"/>
    </row>
    <row r="39" spans="2:21" ht="70.5" customHeight="1" x14ac:dyDescent="0.25">
      <c r="B39" s="81"/>
      <c r="C39" s="90"/>
      <c r="D39" s="81"/>
      <c r="E39" s="81"/>
      <c r="F39" s="20" t="s">
        <v>91</v>
      </c>
      <c r="G39" s="6">
        <v>1</v>
      </c>
      <c r="H39" s="6">
        <v>0</v>
      </c>
      <c r="I39" s="4" t="s">
        <v>92</v>
      </c>
      <c r="J39" s="16">
        <v>1498000000</v>
      </c>
      <c r="K39" s="8">
        <v>0</v>
      </c>
      <c r="L39" s="8">
        <v>0</v>
      </c>
      <c r="M39" s="8">
        <v>0</v>
      </c>
      <c r="N39" s="8">
        <f t="shared" si="14"/>
        <v>1498000000</v>
      </c>
      <c r="O39" s="24">
        <v>1498000000</v>
      </c>
      <c r="P39" s="19">
        <f t="shared" ref="P39:P42" si="15">+O39/N39</f>
        <v>1</v>
      </c>
      <c r="Q39" s="8">
        <v>498000000</v>
      </c>
      <c r="R39" s="19">
        <f t="shared" ref="R39:R42" si="16">+Q39/N39</f>
        <v>0.33244325767690253</v>
      </c>
      <c r="S39" s="57"/>
    </row>
    <row r="40" spans="2:21" ht="70.5" customHeight="1" x14ac:dyDescent="0.25">
      <c r="B40" s="81"/>
      <c r="C40" s="90"/>
      <c r="D40" s="81"/>
      <c r="E40" s="81"/>
      <c r="F40" s="20" t="s">
        <v>91</v>
      </c>
      <c r="G40" s="6">
        <v>1</v>
      </c>
      <c r="H40" s="6">
        <v>1</v>
      </c>
      <c r="I40" s="4" t="s">
        <v>93</v>
      </c>
      <c r="J40" s="16">
        <v>1000000000</v>
      </c>
      <c r="K40" s="8">
        <v>0</v>
      </c>
      <c r="L40" s="8">
        <v>0</v>
      </c>
      <c r="M40" s="8">
        <v>0</v>
      </c>
      <c r="N40" s="8">
        <f t="shared" si="14"/>
        <v>1000000000</v>
      </c>
      <c r="O40" s="24">
        <v>1000000000</v>
      </c>
      <c r="P40" s="19">
        <f t="shared" si="15"/>
        <v>1</v>
      </c>
      <c r="Q40" s="8">
        <v>0</v>
      </c>
      <c r="R40" s="19">
        <f t="shared" si="16"/>
        <v>0</v>
      </c>
      <c r="S40" s="57"/>
    </row>
    <row r="41" spans="2:21" ht="70.5" customHeight="1" x14ac:dyDescent="0.25">
      <c r="B41" s="81"/>
      <c r="C41" s="90"/>
      <c r="D41" s="81"/>
      <c r="E41" s="81"/>
      <c r="F41" s="20" t="s">
        <v>94</v>
      </c>
      <c r="G41" s="6">
        <v>2</v>
      </c>
      <c r="H41" s="6">
        <v>2</v>
      </c>
      <c r="I41" s="4" t="s">
        <v>95</v>
      </c>
      <c r="J41" s="16">
        <v>808400000</v>
      </c>
      <c r="K41" s="8">
        <v>0</v>
      </c>
      <c r="L41" s="8">
        <v>0</v>
      </c>
      <c r="M41" s="8">
        <v>0</v>
      </c>
      <c r="N41" s="8">
        <f t="shared" si="14"/>
        <v>808400000</v>
      </c>
      <c r="O41" s="24">
        <v>808400000</v>
      </c>
      <c r="P41" s="19">
        <f t="shared" si="15"/>
        <v>1</v>
      </c>
      <c r="Q41" s="8">
        <v>0</v>
      </c>
      <c r="R41" s="19">
        <f t="shared" si="16"/>
        <v>0</v>
      </c>
      <c r="S41" s="57"/>
    </row>
    <row r="42" spans="2:21" ht="70.5" customHeight="1" x14ac:dyDescent="0.25">
      <c r="B42" s="86"/>
      <c r="C42" s="91"/>
      <c r="D42" s="86"/>
      <c r="E42" s="86"/>
      <c r="F42" s="20" t="s">
        <v>94</v>
      </c>
      <c r="G42" s="6">
        <v>3</v>
      </c>
      <c r="H42" s="6">
        <v>3</v>
      </c>
      <c r="I42" s="4" t="s">
        <v>96</v>
      </c>
      <c r="J42" s="16">
        <v>1011600000</v>
      </c>
      <c r="K42" s="8">
        <v>0</v>
      </c>
      <c r="L42" s="8">
        <v>0</v>
      </c>
      <c r="M42" s="8">
        <v>0</v>
      </c>
      <c r="N42" s="8">
        <f t="shared" si="14"/>
        <v>1011600000</v>
      </c>
      <c r="O42" s="24">
        <v>1011600000</v>
      </c>
      <c r="P42" s="19">
        <f t="shared" si="15"/>
        <v>1</v>
      </c>
      <c r="Q42" s="8">
        <v>820000000</v>
      </c>
      <c r="R42" s="19">
        <f t="shared" si="16"/>
        <v>0.81059707394226965</v>
      </c>
      <c r="S42" s="57"/>
    </row>
    <row r="43" spans="2:21" ht="19.5" customHeight="1" x14ac:dyDescent="0.25">
      <c r="B43" s="27"/>
      <c r="C43" s="3"/>
      <c r="D43" s="3"/>
      <c r="E43" s="3" t="s">
        <v>29</v>
      </c>
      <c r="F43" s="3"/>
      <c r="G43" s="3"/>
      <c r="H43" s="13"/>
      <c r="I43" s="13"/>
      <c r="J43" s="13">
        <f t="shared" ref="J43:N43" si="17">SUM(J38:J42)</f>
        <v>10000000000</v>
      </c>
      <c r="K43" s="13">
        <f t="shared" si="17"/>
        <v>0</v>
      </c>
      <c r="L43" s="13">
        <f t="shared" si="17"/>
        <v>0</v>
      </c>
      <c r="M43" s="13">
        <f t="shared" si="17"/>
        <v>0</v>
      </c>
      <c r="N43" s="13">
        <f t="shared" si="17"/>
        <v>10000000000</v>
      </c>
      <c r="O43" s="13">
        <f>SUM(O38:O42)</f>
        <v>10000000000</v>
      </c>
      <c r="P43" s="14">
        <f>+O43/N43</f>
        <v>1</v>
      </c>
      <c r="Q43" s="13">
        <f>SUM(Q38:Q42)</f>
        <v>2400000000</v>
      </c>
      <c r="R43" s="14">
        <f>+Q43/N43</f>
        <v>0.24</v>
      </c>
      <c r="S43" s="13"/>
    </row>
    <row r="44" spans="2:21" ht="70.5" customHeight="1" x14ac:dyDescent="0.25">
      <c r="B44" s="80" t="s">
        <v>30</v>
      </c>
      <c r="C44" s="80" t="s">
        <v>97</v>
      </c>
      <c r="D44" s="82" t="s">
        <v>98</v>
      </c>
      <c r="E44" s="84" t="s">
        <v>99</v>
      </c>
      <c r="F44" s="6" t="s">
        <v>100</v>
      </c>
      <c r="G44" s="6">
        <v>1</v>
      </c>
      <c r="H44" s="6">
        <v>0</v>
      </c>
      <c r="I44" s="4" t="s">
        <v>101</v>
      </c>
      <c r="J44" s="16">
        <v>1000000000</v>
      </c>
      <c r="K44" s="8">
        <v>0</v>
      </c>
      <c r="L44" s="8">
        <v>0</v>
      </c>
      <c r="M44" s="8">
        <v>0</v>
      </c>
      <c r="N44" s="8">
        <f t="shared" si="14"/>
        <v>1000000000</v>
      </c>
      <c r="O44" s="9">
        <v>1000000000</v>
      </c>
      <c r="P44" s="18">
        <f>+O44/N44</f>
        <v>1</v>
      </c>
      <c r="Q44" s="17">
        <v>533100000</v>
      </c>
      <c r="R44" s="18">
        <f>+Q44/N44</f>
        <v>0.53310000000000002</v>
      </c>
      <c r="S44" s="42"/>
    </row>
    <row r="45" spans="2:21" ht="70.5" customHeight="1" x14ac:dyDescent="0.25">
      <c r="B45" s="81"/>
      <c r="C45" s="81"/>
      <c r="D45" s="83"/>
      <c r="E45" s="88"/>
      <c r="F45" s="6" t="s">
        <v>100</v>
      </c>
      <c r="G45" s="6">
        <v>1</v>
      </c>
      <c r="H45" s="6">
        <v>0</v>
      </c>
      <c r="I45" s="4" t="s">
        <v>102</v>
      </c>
      <c r="J45" s="16">
        <v>350000000</v>
      </c>
      <c r="K45" s="8">
        <v>0</v>
      </c>
      <c r="L45" s="8">
        <v>0</v>
      </c>
      <c r="M45" s="8">
        <v>0</v>
      </c>
      <c r="N45" s="8">
        <f t="shared" si="14"/>
        <v>350000000</v>
      </c>
      <c r="O45" s="9">
        <v>350000000</v>
      </c>
      <c r="P45" s="18">
        <f t="shared" ref="P45:P52" si="18">+O45/N45</f>
        <v>1</v>
      </c>
      <c r="Q45" s="17">
        <v>186455000</v>
      </c>
      <c r="R45" s="18">
        <f t="shared" ref="R45:R52" si="19">+Q45/N45</f>
        <v>0.53272857142857144</v>
      </c>
      <c r="S45" s="42"/>
    </row>
    <row r="46" spans="2:21" ht="70.5" customHeight="1" x14ac:dyDescent="0.25">
      <c r="B46" s="81"/>
      <c r="C46" s="81"/>
      <c r="D46" s="83"/>
      <c r="E46" s="88"/>
      <c r="F46" s="6" t="s">
        <v>100</v>
      </c>
      <c r="G46" s="6">
        <v>1</v>
      </c>
      <c r="H46" s="6">
        <v>0</v>
      </c>
      <c r="I46" s="4" t="s">
        <v>103</v>
      </c>
      <c r="J46" s="16">
        <v>650000000</v>
      </c>
      <c r="K46" s="8">
        <v>0</v>
      </c>
      <c r="L46" s="8">
        <v>0</v>
      </c>
      <c r="M46" s="8">
        <v>0</v>
      </c>
      <c r="N46" s="8">
        <f t="shared" si="14"/>
        <v>650000000</v>
      </c>
      <c r="O46" s="9">
        <v>650000000</v>
      </c>
      <c r="P46" s="18">
        <f t="shared" si="18"/>
        <v>1</v>
      </c>
      <c r="Q46" s="17">
        <v>346445000</v>
      </c>
      <c r="R46" s="18">
        <f t="shared" si="19"/>
        <v>0.53299230769230765</v>
      </c>
      <c r="S46" s="42"/>
    </row>
    <row r="47" spans="2:21" ht="70.5" customHeight="1" x14ac:dyDescent="0.25">
      <c r="B47" s="81"/>
      <c r="C47" s="81"/>
      <c r="D47" s="83"/>
      <c r="E47" s="88"/>
      <c r="F47" s="6" t="s">
        <v>100</v>
      </c>
      <c r="G47" s="6">
        <v>1</v>
      </c>
      <c r="H47" s="6">
        <v>0</v>
      </c>
      <c r="I47" s="4" t="s">
        <v>104</v>
      </c>
      <c r="J47" s="16">
        <v>170000000</v>
      </c>
      <c r="K47" s="8">
        <v>0</v>
      </c>
      <c r="L47" s="8">
        <v>0</v>
      </c>
      <c r="M47" s="8">
        <v>0</v>
      </c>
      <c r="N47" s="8">
        <f t="shared" si="14"/>
        <v>170000000</v>
      </c>
      <c r="O47" s="9">
        <v>170000000</v>
      </c>
      <c r="P47" s="18">
        <f t="shared" si="18"/>
        <v>1</v>
      </c>
      <c r="Q47" s="17">
        <v>90661000</v>
      </c>
      <c r="R47" s="18">
        <f t="shared" si="19"/>
        <v>0.5333</v>
      </c>
      <c r="S47" s="42"/>
    </row>
    <row r="48" spans="2:21" ht="70.5" customHeight="1" x14ac:dyDescent="0.25">
      <c r="B48" s="81"/>
      <c r="C48" s="81"/>
      <c r="D48" s="83"/>
      <c r="E48" s="88"/>
      <c r="F48" s="6" t="s">
        <v>100</v>
      </c>
      <c r="G48" s="6">
        <v>1</v>
      </c>
      <c r="H48" s="6">
        <v>0</v>
      </c>
      <c r="I48" s="4" t="s">
        <v>105</v>
      </c>
      <c r="J48" s="16">
        <v>350000000</v>
      </c>
      <c r="K48" s="8">
        <v>0</v>
      </c>
      <c r="L48" s="8">
        <v>0</v>
      </c>
      <c r="M48" s="8">
        <v>0</v>
      </c>
      <c r="N48" s="8">
        <f t="shared" si="14"/>
        <v>350000000</v>
      </c>
      <c r="O48" s="9">
        <v>350000000</v>
      </c>
      <c r="P48" s="18">
        <f t="shared" si="18"/>
        <v>1</v>
      </c>
      <c r="Q48" s="17">
        <v>186555000</v>
      </c>
      <c r="R48" s="18">
        <f t="shared" si="19"/>
        <v>0.53301428571428566</v>
      </c>
      <c r="S48" s="42"/>
    </row>
    <row r="49" spans="2:20" ht="70.5" customHeight="1" x14ac:dyDescent="0.25">
      <c r="B49" s="81"/>
      <c r="C49" s="81"/>
      <c r="D49" s="83"/>
      <c r="E49" s="88"/>
      <c r="F49" s="6" t="s">
        <v>100</v>
      </c>
      <c r="G49" s="6">
        <v>1</v>
      </c>
      <c r="H49" s="6">
        <v>0</v>
      </c>
      <c r="I49" s="4" t="s">
        <v>106</v>
      </c>
      <c r="J49" s="16">
        <v>200000000</v>
      </c>
      <c r="K49" s="8">
        <v>0</v>
      </c>
      <c r="L49" s="8">
        <v>0</v>
      </c>
      <c r="M49" s="8">
        <v>0</v>
      </c>
      <c r="N49" s="8">
        <f t="shared" si="14"/>
        <v>200000000</v>
      </c>
      <c r="O49" s="9">
        <v>200000000</v>
      </c>
      <c r="P49" s="18">
        <f t="shared" si="18"/>
        <v>1</v>
      </c>
      <c r="Q49" s="17">
        <v>106560000</v>
      </c>
      <c r="R49" s="18">
        <f t="shared" si="19"/>
        <v>0.53280000000000005</v>
      </c>
      <c r="S49" s="42"/>
    </row>
    <row r="50" spans="2:20" ht="70.5" customHeight="1" x14ac:dyDescent="0.25">
      <c r="B50" s="81"/>
      <c r="C50" s="81"/>
      <c r="D50" s="83"/>
      <c r="E50" s="88"/>
      <c r="F50" s="6" t="s">
        <v>100</v>
      </c>
      <c r="G50" s="6">
        <v>1</v>
      </c>
      <c r="H50" s="6">
        <v>0</v>
      </c>
      <c r="I50" s="4" t="s">
        <v>107</v>
      </c>
      <c r="J50" s="16">
        <v>280000000</v>
      </c>
      <c r="K50" s="8">
        <v>0</v>
      </c>
      <c r="L50" s="8">
        <v>0</v>
      </c>
      <c r="M50" s="8">
        <v>0</v>
      </c>
      <c r="N50" s="8">
        <f t="shared" si="14"/>
        <v>280000000</v>
      </c>
      <c r="O50" s="9">
        <v>280000000</v>
      </c>
      <c r="P50" s="18">
        <f t="shared" si="18"/>
        <v>1</v>
      </c>
      <c r="Q50" s="17">
        <v>149224000</v>
      </c>
      <c r="R50" s="18">
        <f t="shared" si="19"/>
        <v>0.53294285714285716</v>
      </c>
      <c r="S50" s="42"/>
    </row>
    <row r="51" spans="2:20" ht="70.5" customHeight="1" x14ac:dyDescent="0.25">
      <c r="B51" s="81"/>
      <c r="C51" s="81"/>
      <c r="D51" s="83"/>
      <c r="E51" s="88"/>
      <c r="F51" s="6" t="s">
        <v>100</v>
      </c>
      <c r="G51" s="6">
        <v>1</v>
      </c>
      <c r="H51" s="6">
        <v>0</v>
      </c>
      <c r="I51" s="4" t="s">
        <v>108</v>
      </c>
      <c r="J51" s="16">
        <v>2600000000</v>
      </c>
      <c r="K51" s="8">
        <v>0</v>
      </c>
      <c r="L51" s="8">
        <v>0</v>
      </c>
      <c r="M51" s="8">
        <v>0</v>
      </c>
      <c r="N51" s="8">
        <f t="shared" si="14"/>
        <v>2600000000</v>
      </c>
      <c r="O51" s="9">
        <v>2600000000</v>
      </c>
      <c r="P51" s="18">
        <f t="shared" si="18"/>
        <v>1</v>
      </c>
      <c r="Q51" s="17">
        <v>1387230000</v>
      </c>
      <c r="R51" s="18">
        <f t="shared" si="19"/>
        <v>0.53354999999999997</v>
      </c>
      <c r="S51" s="42"/>
    </row>
    <row r="52" spans="2:20" ht="70.5" customHeight="1" x14ac:dyDescent="0.25">
      <c r="B52" s="86"/>
      <c r="C52" s="86"/>
      <c r="D52" s="87"/>
      <c r="E52" s="85"/>
      <c r="F52" s="6" t="s">
        <v>100</v>
      </c>
      <c r="G52" s="6">
        <v>1</v>
      </c>
      <c r="H52" s="6">
        <v>0</v>
      </c>
      <c r="I52" s="4" t="s">
        <v>109</v>
      </c>
      <c r="J52" s="16">
        <v>400000000</v>
      </c>
      <c r="K52" s="8">
        <v>0</v>
      </c>
      <c r="L52" s="8">
        <v>0</v>
      </c>
      <c r="M52" s="8">
        <v>0</v>
      </c>
      <c r="N52" s="8">
        <f t="shared" si="14"/>
        <v>400000000</v>
      </c>
      <c r="O52" s="9">
        <v>400000000</v>
      </c>
      <c r="P52" s="18">
        <f t="shared" si="18"/>
        <v>1</v>
      </c>
      <c r="Q52" s="17">
        <v>213770000</v>
      </c>
      <c r="R52" s="18">
        <f t="shared" si="19"/>
        <v>0.53442500000000004</v>
      </c>
      <c r="S52" s="42"/>
    </row>
    <row r="53" spans="2:20" ht="18.75" customHeight="1" x14ac:dyDescent="0.25">
      <c r="B53" s="27"/>
      <c r="C53" s="3"/>
      <c r="D53" s="3"/>
      <c r="E53" s="3" t="s">
        <v>29</v>
      </c>
      <c r="F53" s="3"/>
      <c r="G53" s="3"/>
      <c r="H53" s="13"/>
      <c r="I53" s="13"/>
      <c r="J53" s="13">
        <f t="shared" ref="J53:N53" si="20">SUM(J44:J52)</f>
        <v>6000000000</v>
      </c>
      <c r="K53" s="13">
        <f t="shared" si="20"/>
        <v>0</v>
      </c>
      <c r="L53" s="13">
        <f t="shared" si="20"/>
        <v>0</v>
      </c>
      <c r="M53" s="13">
        <f t="shared" si="20"/>
        <v>0</v>
      </c>
      <c r="N53" s="13">
        <f t="shared" si="20"/>
        <v>6000000000</v>
      </c>
      <c r="O53" s="13">
        <f>SUM(O44:O52)</f>
        <v>6000000000</v>
      </c>
      <c r="P53" s="14">
        <f>+O53/N53</f>
        <v>1</v>
      </c>
      <c r="Q53" s="13">
        <f>SUM(Q44:Q52)</f>
        <v>3200000000</v>
      </c>
      <c r="R53" s="14">
        <f>+Q53/N53</f>
        <v>0.53333333333333333</v>
      </c>
      <c r="S53" s="13"/>
    </row>
    <row r="54" spans="2:20" ht="117" customHeight="1" x14ac:dyDescent="0.25">
      <c r="B54" s="80" t="s">
        <v>30</v>
      </c>
      <c r="C54" s="80" t="s">
        <v>97</v>
      </c>
      <c r="D54" s="82" t="s">
        <v>110</v>
      </c>
      <c r="E54" s="80" t="s">
        <v>111</v>
      </c>
      <c r="F54" s="20" t="s">
        <v>112</v>
      </c>
      <c r="G54" s="6">
        <v>27</v>
      </c>
      <c r="H54" s="6">
        <v>27</v>
      </c>
      <c r="I54" s="4" t="s">
        <v>113</v>
      </c>
      <c r="J54" s="16">
        <v>2710000000</v>
      </c>
      <c r="K54" s="8">
        <v>0</v>
      </c>
      <c r="L54" s="8">
        <v>30000000</v>
      </c>
      <c r="M54" s="8">
        <v>0</v>
      </c>
      <c r="N54" s="9">
        <f>+J54+K54+L54-M54</f>
        <v>2740000000</v>
      </c>
      <c r="O54" s="8">
        <v>2740000000</v>
      </c>
      <c r="P54" s="19">
        <f>+O54/N54</f>
        <v>1</v>
      </c>
      <c r="Q54" s="9">
        <v>500000000</v>
      </c>
      <c r="R54" s="19">
        <f>+Q54/N54</f>
        <v>0.18248175182481752</v>
      </c>
      <c r="S54" s="54"/>
    </row>
    <row r="55" spans="2:20" ht="70.5" customHeight="1" x14ac:dyDescent="0.25">
      <c r="B55" s="81"/>
      <c r="C55" s="81"/>
      <c r="D55" s="83"/>
      <c r="E55" s="81"/>
      <c r="F55" s="20" t="s">
        <v>114</v>
      </c>
      <c r="G55" s="6">
        <v>2</v>
      </c>
      <c r="H55" s="6">
        <v>0</v>
      </c>
      <c r="I55" s="4" t="s">
        <v>115</v>
      </c>
      <c r="J55" s="16">
        <v>200000000</v>
      </c>
      <c r="K55" s="8">
        <v>0</v>
      </c>
      <c r="L55" s="8">
        <v>0</v>
      </c>
      <c r="M55" s="8">
        <v>0</v>
      </c>
      <c r="N55" s="9">
        <f t="shared" ref="N55:N57" si="21">+J55+K55+L55-M55</f>
        <v>200000000</v>
      </c>
      <c r="O55" s="17">
        <v>200000000</v>
      </c>
      <c r="P55" s="19">
        <f t="shared" ref="P55:P57" si="22">+O55/N55</f>
        <v>1</v>
      </c>
      <c r="Q55" s="9">
        <v>0</v>
      </c>
      <c r="R55" s="19">
        <f t="shared" ref="R55:R57" si="23">+Q55/N55</f>
        <v>0</v>
      </c>
      <c r="S55" s="54"/>
    </row>
    <row r="56" spans="2:20" ht="70.5" customHeight="1" x14ac:dyDescent="0.25">
      <c r="B56" s="81"/>
      <c r="C56" s="81"/>
      <c r="D56" s="83"/>
      <c r="E56" s="81"/>
      <c r="F56" s="20" t="s">
        <v>116</v>
      </c>
      <c r="G56" s="6">
        <v>1</v>
      </c>
      <c r="H56" s="6">
        <v>0</v>
      </c>
      <c r="I56" s="4" t="s">
        <v>117</v>
      </c>
      <c r="J56" s="16">
        <v>50000000</v>
      </c>
      <c r="K56" s="8">
        <v>0</v>
      </c>
      <c r="L56" s="8">
        <v>0</v>
      </c>
      <c r="M56" s="8">
        <v>30000000</v>
      </c>
      <c r="N56" s="9">
        <f t="shared" si="21"/>
        <v>20000000</v>
      </c>
      <c r="O56" s="17">
        <v>20000000</v>
      </c>
      <c r="P56" s="19">
        <f t="shared" si="22"/>
        <v>1</v>
      </c>
      <c r="Q56" s="9">
        <v>0</v>
      </c>
      <c r="R56" s="19">
        <f t="shared" si="23"/>
        <v>0</v>
      </c>
      <c r="S56" s="54"/>
    </row>
    <row r="57" spans="2:20" ht="70.5" customHeight="1" x14ac:dyDescent="0.25">
      <c r="B57" s="86"/>
      <c r="C57" s="86"/>
      <c r="D57" s="87"/>
      <c r="E57" s="86"/>
      <c r="F57" s="20" t="s">
        <v>118</v>
      </c>
      <c r="G57" s="6">
        <v>120</v>
      </c>
      <c r="H57" s="6">
        <v>0</v>
      </c>
      <c r="I57" s="4" t="s">
        <v>119</v>
      </c>
      <c r="J57" s="16">
        <v>40000000</v>
      </c>
      <c r="K57" s="8">
        <v>0</v>
      </c>
      <c r="L57" s="8">
        <v>0</v>
      </c>
      <c r="M57" s="8">
        <v>0</v>
      </c>
      <c r="N57" s="9">
        <f t="shared" si="21"/>
        <v>40000000</v>
      </c>
      <c r="O57" s="17">
        <v>40000000</v>
      </c>
      <c r="P57" s="19">
        <f t="shared" si="22"/>
        <v>1</v>
      </c>
      <c r="Q57" s="9">
        <v>0</v>
      </c>
      <c r="R57" s="19">
        <f t="shared" si="23"/>
        <v>0</v>
      </c>
      <c r="S57" s="54"/>
    </row>
    <row r="58" spans="2:20" ht="20.25" customHeight="1" x14ac:dyDescent="0.25">
      <c r="B58" s="27"/>
      <c r="C58" s="3"/>
      <c r="D58" s="3"/>
      <c r="E58" s="3" t="s">
        <v>29</v>
      </c>
      <c r="F58" s="3"/>
      <c r="G58" s="3"/>
      <c r="H58" s="13"/>
      <c r="I58" s="13"/>
      <c r="J58" s="13">
        <f>SUM(J54:J57)</f>
        <v>3000000000</v>
      </c>
      <c r="K58" s="13">
        <f t="shared" ref="K58:M58" si="24">SUM(K54:K57)</f>
        <v>0</v>
      </c>
      <c r="L58" s="13">
        <f t="shared" si="24"/>
        <v>30000000</v>
      </c>
      <c r="M58" s="13">
        <f t="shared" si="24"/>
        <v>30000000</v>
      </c>
      <c r="N58" s="13">
        <f>SUM(N54:N57)</f>
        <v>3000000000</v>
      </c>
      <c r="O58" s="13">
        <f>SUM(O54:O57)</f>
        <v>3000000000</v>
      </c>
      <c r="P58" s="14">
        <f>+O58/N58</f>
        <v>1</v>
      </c>
      <c r="Q58" s="13">
        <f>SUM(Q54:Q57)</f>
        <v>500000000</v>
      </c>
      <c r="R58" s="14">
        <f>+Q58/N58</f>
        <v>0.16666666666666666</v>
      </c>
      <c r="S58" s="13"/>
    </row>
    <row r="59" spans="2:20" ht="84.75" customHeight="1" x14ac:dyDescent="0.25">
      <c r="B59" s="80" t="s">
        <v>76</v>
      </c>
      <c r="C59" s="80" t="s">
        <v>97</v>
      </c>
      <c r="D59" s="82" t="s">
        <v>120</v>
      </c>
      <c r="E59" s="80" t="s">
        <v>121</v>
      </c>
      <c r="F59" s="20" t="s">
        <v>122</v>
      </c>
      <c r="G59" s="6">
        <v>264</v>
      </c>
      <c r="H59" s="6">
        <v>264</v>
      </c>
      <c r="I59" s="4" t="s">
        <v>123</v>
      </c>
      <c r="J59" s="16">
        <v>433000000</v>
      </c>
      <c r="K59" s="8">
        <v>0</v>
      </c>
      <c r="L59" s="8">
        <v>0</v>
      </c>
      <c r="M59" s="8">
        <v>0</v>
      </c>
      <c r="N59" s="8">
        <f t="shared" si="14"/>
        <v>433000000</v>
      </c>
      <c r="O59" s="8">
        <v>433000000</v>
      </c>
      <c r="P59" s="19">
        <f>+O59/N59</f>
        <v>1</v>
      </c>
      <c r="Q59" s="9">
        <v>181860000</v>
      </c>
      <c r="R59" s="19">
        <f>+Q59/N59</f>
        <v>0.42</v>
      </c>
      <c r="S59" s="55"/>
    </row>
    <row r="60" spans="2:20" ht="69.75" customHeight="1" x14ac:dyDescent="0.25">
      <c r="B60" s="81"/>
      <c r="C60" s="81"/>
      <c r="D60" s="83"/>
      <c r="E60" s="81"/>
      <c r="F60" s="28" t="s">
        <v>124</v>
      </c>
      <c r="G60" s="6">
        <v>1</v>
      </c>
      <c r="H60" s="6">
        <v>0</v>
      </c>
      <c r="I60" s="4" t="s">
        <v>125</v>
      </c>
      <c r="J60" s="16">
        <v>132000000</v>
      </c>
      <c r="K60" s="8">
        <v>0</v>
      </c>
      <c r="L60" s="8">
        <v>0</v>
      </c>
      <c r="M60" s="8">
        <v>0</v>
      </c>
      <c r="N60" s="8">
        <f t="shared" si="14"/>
        <v>132000000</v>
      </c>
      <c r="O60" s="8">
        <v>132000000</v>
      </c>
      <c r="P60" s="19">
        <f t="shared" ref="P60:P61" si="25">+O60/N60</f>
        <v>1</v>
      </c>
      <c r="Q60" s="9">
        <v>55440000</v>
      </c>
      <c r="R60" s="19">
        <f t="shared" ref="R60:R61" si="26">+Q60/N60</f>
        <v>0.42</v>
      </c>
      <c r="S60" s="55"/>
    </row>
    <row r="61" spans="2:20" ht="94.5" customHeight="1" x14ac:dyDescent="0.25">
      <c r="B61" s="86"/>
      <c r="C61" s="86"/>
      <c r="D61" s="87"/>
      <c r="E61" s="86"/>
      <c r="F61" s="20" t="s">
        <v>126</v>
      </c>
      <c r="G61" s="6">
        <v>33</v>
      </c>
      <c r="H61" s="6">
        <v>0</v>
      </c>
      <c r="I61" s="4" t="s">
        <v>127</v>
      </c>
      <c r="J61" s="16">
        <v>1435000000</v>
      </c>
      <c r="K61" s="8">
        <v>0</v>
      </c>
      <c r="L61" s="8">
        <v>0</v>
      </c>
      <c r="M61" s="8">
        <v>0</v>
      </c>
      <c r="N61" s="8">
        <f t="shared" si="14"/>
        <v>1435000000</v>
      </c>
      <c r="O61" s="8">
        <v>1435000000</v>
      </c>
      <c r="P61" s="19">
        <f t="shared" si="25"/>
        <v>1</v>
      </c>
      <c r="Q61" s="9">
        <v>602700000</v>
      </c>
      <c r="R61" s="19">
        <f t="shared" si="26"/>
        <v>0.42</v>
      </c>
      <c r="S61" s="56"/>
    </row>
    <row r="62" spans="2:20" ht="22.5" customHeight="1" x14ac:dyDescent="0.25">
      <c r="B62" s="27"/>
      <c r="C62" s="3"/>
      <c r="D62" s="3"/>
      <c r="E62" s="3" t="s">
        <v>29</v>
      </c>
      <c r="F62" s="3"/>
      <c r="G62" s="3"/>
      <c r="H62" s="13"/>
      <c r="I62" s="13"/>
      <c r="J62" s="13">
        <f>SUM(J59:J61)</f>
        <v>2000000000</v>
      </c>
      <c r="K62" s="13">
        <f t="shared" ref="K62:N62" si="27">SUM(K59:K61)</f>
        <v>0</v>
      </c>
      <c r="L62" s="13">
        <f t="shared" si="27"/>
        <v>0</v>
      </c>
      <c r="M62" s="13">
        <f t="shared" si="27"/>
        <v>0</v>
      </c>
      <c r="N62" s="13">
        <f t="shared" si="27"/>
        <v>2000000000</v>
      </c>
      <c r="O62" s="13">
        <f>SUM(O59:O61)</f>
        <v>2000000000</v>
      </c>
      <c r="P62" s="14">
        <f>+O62/N62</f>
        <v>1</v>
      </c>
      <c r="Q62" s="13">
        <f>SUM(Q59:Q61)</f>
        <v>840000000</v>
      </c>
      <c r="R62" s="14">
        <f>+Q62/N62</f>
        <v>0.42</v>
      </c>
      <c r="S62" s="13"/>
    </row>
    <row r="63" spans="2:20" ht="70.5" customHeight="1" x14ac:dyDescent="0.25">
      <c r="B63" s="80" t="s">
        <v>128</v>
      </c>
      <c r="C63" s="80" t="s">
        <v>129</v>
      </c>
      <c r="D63" s="82" t="s">
        <v>130</v>
      </c>
      <c r="E63" s="80" t="s">
        <v>131</v>
      </c>
      <c r="F63" s="20" t="s">
        <v>132</v>
      </c>
      <c r="G63" s="6">
        <v>280</v>
      </c>
      <c r="H63" s="6">
        <v>280</v>
      </c>
      <c r="I63" s="4" t="s">
        <v>133</v>
      </c>
      <c r="J63" s="16">
        <v>1500000000</v>
      </c>
      <c r="K63" s="8">
        <v>0</v>
      </c>
      <c r="L63" s="45">
        <v>227639210</v>
      </c>
      <c r="M63" s="8">
        <v>0</v>
      </c>
      <c r="N63" s="9">
        <f t="shared" si="14"/>
        <v>1727639210</v>
      </c>
      <c r="O63" s="44">
        <f>+J63+K63+L63-M63</f>
        <v>1727639210</v>
      </c>
      <c r="P63" s="29">
        <f>+O63/N63</f>
        <v>1</v>
      </c>
      <c r="Q63" s="44">
        <v>1671441811</v>
      </c>
      <c r="R63" s="29">
        <f t="shared" ref="R63:R67" si="28">+Q63/N63</f>
        <v>0.96747156543176627</v>
      </c>
      <c r="S63" s="35"/>
      <c r="T63" s="41"/>
    </row>
    <row r="64" spans="2:20" ht="70.5" customHeight="1" x14ac:dyDescent="0.25">
      <c r="B64" s="81"/>
      <c r="C64" s="81"/>
      <c r="D64" s="83"/>
      <c r="E64" s="81"/>
      <c r="F64" s="20" t="s">
        <v>134</v>
      </c>
      <c r="G64" s="6">
        <v>37</v>
      </c>
      <c r="H64" s="6">
        <v>37</v>
      </c>
      <c r="I64" s="4" t="s">
        <v>135</v>
      </c>
      <c r="J64" s="16">
        <v>15000000000</v>
      </c>
      <c r="K64" s="8">
        <v>0</v>
      </c>
      <c r="L64" s="8">
        <v>0</v>
      </c>
      <c r="M64" s="8">
        <v>610457255</v>
      </c>
      <c r="N64" s="9">
        <f t="shared" si="14"/>
        <v>14389542745</v>
      </c>
      <c r="O64" s="44">
        <v>14241197582</v>
      </c>
      <c r="P64" s="29">
        <f t="shared" ref="P64:P67" si="29">+O64/N64</f>
        <v>0.98969076602162731</v>
      </c>
      <c r="Q64" s="44">
        <v>13232402585.23</v>
      </c>
      <c r="R64" s="29">
        <f t="shared" si="28"/>
        <v>0.91958464697065667</v>
      </c>
      <c r="S64" s="35"/>
      <c r="T64" s="41"/>
    </row>
    <row r="65" spans="2:20" ht="70.5" customHeight="1" x14ac:dyDescent="0.25">
      <c r="B65" s="81"/>
      <c r="C65" s="81"/>
      <c r="D65" s="83"/>
      <c r="E65" s="81"/>
      <c r="F65" s="20" t="s">
        <v>136</v>
      </c>
      <c r="G65" s="6">
        <v>1</v>
      </c>
      <c r="H65" s="6">
        <v>0</v>
      </c>
      <c r="I65" s="4" t="s">
        <v>137</v>
      </c>
      <c r="J65" s="16">
        <v>500000000</v>
      </c>
      <c r="K65" s="8">
        <v>0</v>
      </c>
      <c r="L65" s="8">
        <v>382818045</v>
      </c>
      <c r="M65" s="8"/>
      <c r="N65" s="9">
        <f t="shared" si="14"/>
        <v>882818045</v>
      </c>
      <c r="O65" s="44">
        <f t="shared" ref="O65:O67" si="30">+J65+K65+L65-M65</f>
        <v>882818045</v>
      </c>
      <c r="P65" s="29">
        <f t="shared" si="29"/>
        <v>1</v>
      </c>
      <c r="Q65" s="44">
        <v>0</v>
      </c>
      <c r="R65" s="29">
        <f t="shared" si="28"/>
        <v>0</v>
      </c>
      <c r="S65" s="40"/>
    </row>
    <row r="66" spans="2:20" ht="79.5" customHeight="1" x14ac:dyDescent="0.25">
      <c r="B66" s="81"/>
      <c r="C66" s="81"/>
      <c r="D66" s="83"/>
      <c r="E66" s="81"/>
      <c r="F66" s="20" t="s">
        <v>138</v>
      </c>
      <c r="G66" s="6">
        <v>2500</v>
      </c>
      <c r="H66" s="6">
        <v>0</v>
      </c>
      <c r="I66" s="4" t="s">
        <v>139</v>
      </c>
      <c r="J66" s="16">
        <v>500000000</v>
      </c>
      <c r="K66" s="8">
        <v>0</v>
      </c>
      <c r="L66" s="8">
        <v>0</v>
      </c>
      <c r="M66" s="8">
        <v>0</v>
      </c>
      <c r="N66" s="9">
        <f t="shared" si="14"/>
        <v>500000000</v>
      </c>
      <c r="O66" s="44">
        <f t="shared" si="30"/>
        <v>500000000</v>
      </c>
      <c r="P66" s="29">
        <f t="shared" si="29"/>
        <v>1</v>
      </c>
      <c r="Q66" s="44">
        <v>0</v>
      </c>
      <c r="R66" s="29">
        <f t="shared" si="28"/>
        <v>0</v>
      </c>
      <c r="S66" s="37"/>
    </row>
    <row r="67" spans="2:20" ht="70.5" customHeight="1" x14ac:dyDescent="0.25">
      <c r="B67" s="86"/>
      <c r="C67" s="86"/>
      <c r="D67" s="87"/>
      <c r="E67" s="86"/>
      <c r="F67" s="20" t="s">
        <v>140</v>
      </c>
      <c r="G67" s="6">
        <v>2</v>
      </c>
      <c r="H67" s="6">
        <v>0</v>
      </c>
      <c r="I67" s="4" t="s">
        <v>141</v>
      </c>
      <c r="J67" s="16">
        <v>1500000000</v>
      </c>
      <c r="K67" s="8">
        <v>0</v>
      </c>
      <c r="L67" s="8">
        <v>0</v>
      </c>
      <c r="M67" s="8">
        <v>0</v>
      </c>
      <c r="N67" s="9">
        <f t="shared" si="14"/>
        <v>1500000000</v>
      </c>
      <c r="O67" s="44">
        <f t="shared" si="30"/>
        <v>1500000000</v>
      </c>
      <c r="P67" s="29">
        <f t="shared" si="29"/>
        <v>1</v>
      </c>
      <c r="Q67" s="44">
        <v>0</v>
      </c>
      <c r="R67" s="29">
        <f t="shared" si="28"/>
        <v>0</v>
      </c>
      <c r="S67" s="5"/>
    </row>
    <row r="68" spans="2:20" ht="24" customHeight="1" x14ac:dyDescent="0.25">
      <c r="B68" s="27"/>
      <c r="C68" s="3"/>
      <c r="D68" s="3"/>
      <c r="E68" s="3" t="s">
        <v>29</v>
      </c>
      <c r="F68" s="3"/>
      <c r="G68" s="3"/>
      <c r="H68" s="13"/>
      <c r="I68" s="13"/>
      <c r="J68" s="13">
        <f>SUM(J63:J67)</f>
        <v>19000000000</v>
      </c>
      <c r="K68" s="13">
        <f t="shared" ref="K68:M68" si="31">SUM(K63:K67)</f>
        <v>0</v>
      </c>
      <c r="L68" s="13">
        <f t="shared" si="31"/>
        <v>610457255</v>
      </c>
      <c r="M68" s="13">
        <f t="shared" si="31"/>
        <v>610457255</v>
      </c>
      <c r="N68" s="13">
        <f>SUM(N63:N67)</f>
        <v>19000000000</v>
      </c>
      <c r="O68" s="13">
        <f>SUM(O63:O67)</f>
        <v>18851654837</v>
      </c>
      <c r="P68" s="14">
        <f>+O68/N68</f>
        <v>0.9921923598421053</v>
      </c>
      <c r="Q68" s="13">
        <f>SUM(Q63:Q67)</f>
        <v>14903844396.23</v>
      </c>
      <c r="R68" s="14">
        <f>+Q68/N68</f>
        <v>0.78441286295947366</v>
      </c>
      <c r="S68" s="13"/>
    </row>
    <row r="69" spans="2:20" ht="90" customHeight="1" x14ac:dyDescent="0.25">
      <c r="B69" s="80" t="s">
        <v>128</v>
      </c>
      <c r="C69" s="80" t="s">
        <v>142</v>
      </c>
      <c r="D69" s="82" t="s">
        <v>143</v>
      </c>
      <c r="E69" s="80" t="s">
        <v>144</v>
      </c>
      <c r="F69" s="84" t="s">
        <v>145</v>
      </c>
      <c r="G69" s="84" t="s">
        <v>146</v>
      </c>
      <c r="H69" s="84" t="s">
        <v>156</v>
      </c>
      <c r="I69" s="4" t="s">
        <v>147</v>
      </c>
      <c r="J69" s="16">
        <v>4686000000</v>
      </c>
      <c r="K69" s="8">
        <v>0</v>
      </c>
      <c r="L69" s="8">
        <v>0</v>
      </c>
      <c r="M69" s="8">
        <v>0</v>
      </c>
      <c r="N69" s="9">
        <f t="shared" si="14"/>
        <v>4686000000</v>
      </c>
      <c r="O69" s="24">
        <v>4686000000</v>
      </c>
      <c r="P69" s="18">
        <f>+O69/N69</f>
        <v>1</v>
      </c>
      <c r="Q69" s="17">
        <v>2857156183</v>
      </c>
      <c r="R69" s="18">
        <f>+Q69/N69</f>
        <v>0.60972176333760142</v>
      </c>
      <c r="S69" s="68"/>
      <c r="T69" s="26"/>
    </row>
    <row r="70" spans="2:20" ht="70.5" customHeight="1" x14ac:dyDescent="0.25">
      <c r="B70" s="81"/>
      <c r="C70" s="81"/>
      <c r="D70" s="83"/>
      <c r="E70" s="81"/>
      <c r="F70" s="95"/>
      <c r="G70" s="95"/>
      <c r="H70" s="95"/>
      <c r="I70" s="4" t="s">
        <v>148</v>
      </c>
      <c r="J70" s="16">
        <v>1020000000</v>
      </c>
      <c r="K70" s="8">
        <v>0</v>
      </c>
      <c r="L70" s="8">
        <v>0</v>
      </c>
      <c r="M70" s="8">
        <v>0</v>
      </c>
      <c r="N70" s="9">
        <f t="shared" si="14"/>
        <v>1020000000</v>
      </c>
      <c r="O70" s="24">
        <v>1010401168.79</v>
      </c>
      <c r="P70" s="18">
        <f t="shared" ref="P70:P71" si="32">+O70/N70</f>
        <v>0.99058938116666662</v>
      </c>
      <c r="Q70" s="17">
        <v>1010401168.79</v>
      </c>
      <c r="R70" s="18">
        <f t="shared" ref="R70:R71" si="33">+Q70/N70</f>
        <v>0.99058938116666662</v>
      </c>
      <c r="S70" s="69"/>
    </row>
    <row r="71" spans="2:20" ht="70.5" customHeight="1" x14ac:dyDescent="0.25">
      <c r="B71" s="86"/>
      <c r="C71" s="86"/>
      <c r="D71" s="87"/>
      <c r="E71" s="86"/>
      <c r="F71" s="67"/>
      <c r="G71" s="67"/>
      <c r="H71" s="67"/>
      <c r="I71" s="4" t="s">
        <v>149</v>
      </c>
      <c r="J71" s="16">
        <v>4294000000</v>
      </c>
      <c r="K71" s="8">
        <v>0</v>
      </c>
      <c r="L71" s="8">
        <v>0</v>
      </c>
      <c r="M71" s="8">
        <v>0</v>
      </c>
      <c r="N71" s="9">
        <f t="shared" si="14"/>
        <v>4294000000</v>
      </c>
      <c r="O71" s="9">
        <v>4233879089.25</v>
      </c>
      <c r="P71" s="18">
        <f t="shared" si="32"/>
        <v>0.98599885636935258</v>
      </c>
      <c r="Q71" s="17">
        <v>2331433225.52</v>
      </c>
      <c r="R71" s="18">
        <f t="shared" si="33"/>
        <v>0.54295137995342335</v>
      </c>
      <c r="S71" s="70"/>
    </row>
    <row r="72" spans="2:20" ht="21.75" customHeight="1" x14ac:dyDescent="0.25">
      <c r="B72" s="27"/>
      <c r="C72" s="3"/>
      <c r="D72" s="3"/>
      <c r="E72" s="3" t="s">
        <v>29</v>
      </c>
      <c r="F72" s="3"/>
      <c r="G72" s="3"/>
      <c r="H72" s="13"/>
      <c r="I72" s="13"/>
      <c r="J72" s="13">
        <f t="shared" ref="J72:N72" si="34">SUM(J69:J71)</f>
        <v>10000000000</v>
      </c>
      <c r="K72" s="13">
        <f t="shared" si="34"/>
        <v>0</v>
      </c>
      <c r="L72" s="13">
        <f t="shared" si="34"/>
        <v>0</v>
      </c>
      <c r="M72" s="13">
        <f t="shared" si="34"/>
        <v>0</v>
      </c>
      <c r="N72" s="13">
        <f t="shared" si="34"/>
        <v>10000000000</v>
      </c>
      <c r="O72" s="13">
        <f>SUM(O69:O71)</f>
        <v>9930280258.0400009</v>
      </c>
      <c r="P72" s="14">
        <f>+O72/N72</f>
        <v>0.99302802580400007</v>
      </c>
      <c r="Q72" s="13">
        <f>SUM(Q69:Q71)</f>
        <v>6198990577.3099995</v>
      </c>
      <c r="R72" s="14">
        <f>+Q72/N72</f>
        <v>0.61989905773099996</v>
      </c>
      <c r="S72" s="13"/>
    </row>
    <row r="73" spans="2:20" ht="16.5" customHeight="1" x14ac:dyDescent="0.25">
      <c r="B73" s="5"/>
      <c r="C73" s="5"/>
      <c r="D73" s="5"/>
      <c r="E73" s="5"/>
      <c r="F73" s="5"/>
      <c r="G73" s="5"/>
      <c r="H73" s="6"/>
      <c r="I73" s="30" t="s">
        <v>150</v>
      </c>
      <c r="J73" s="31">
        <f>+J10+J21+J27+J32+J37+J43+J53+J58+J62+J68+J72</f>
        <v>176642057056</v>
      </c>
      <c r="K73" s="31">
        <f t="shared" ref="K73:Q73" si="35">+K10+K21+K27+K32+K37+K43+K53+K58+K62+K68+K72</f>
        <v>126259376656</v>
      </c>
      <c r="L73" s="31">
        <f t="shared" si="35"/>
        <v>34709946321</v>
      </c>
      <c r="M73" s="31">
        <f t="shared" si="35"/>
        <v>34709946321</v>
      </c>
      <c r="N73" s="31">
        <f t="shared" si="35"/>
        <v>302901433712</v>
      </c>
      <c r="O73" s="31">
        <f t="shared" si="35"/>
        <v>302683368367.03998</v>
      </c>
      <c r="P73" s="32">
        <f>+O73/N73</f>
        <v>0.9992800782013882</v>
      </c>
      <c r="Q73" s="31">
        <f t="shared" si="35"/>
        <v>265994268245.61002</v>
      </c>
      <c r="R73" s="32">
        <f>+Q73/N73</f>
        <v>0.87815453689307565</v>
      </c>
      <c r="S73" s="5"/>
    </row>
    <row r="74" spans="2:20" ht="15.75" x14ac:dyDescent="0.25">
      <c r="H74" s="2"/>
    </row>
    <row r="75" spans="2:20" ht="15.75" x14ac:dyDescent="0.25">
      <c r="H75" s="1"/>
      <c r="O75" s="33"/>
      <c r="P75" s="33"/>
      <c r="Q75" s="33"/>
      <c r="S75" s="33"/>
    </row>
    <row r="76" spans="2:20" ht="15" customHeight="1" x14ac:dyDescent="0.3">
      <c r="B76" s="92" t="s">
        <v>151</v>
      </c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O76" s="51"/>
      <c r="Q76" s="51"/>
      <c r="S76" s="33"/>
    </row>
    <row r="77" spans="2:20" x14ac:dyDescent="0.25">
      <c r="N77" s="41"/>
      <c r="O77" s="52"/>
      <c r="P77" s="33"/>
      <c r="Q77" s="33"/>
    </row>
    <row r="78" spans="2:20" x14ac:dyDescent="0.25">
      <c r="M78" s="49"/>
      <c r="O78" s="53"/>
      <c r="Q78" s="33"/>
    </row>
    <row r="79" spans="2:20" x14ac:dyDescent="0.25">
      <c r="M79" s="45"/>
      <c r="N79" s="26"/>
      <c r="O79" s="33"/>
      <c r="P79" s="33"/>
      <c r="Q79" s="33"/>
    </row>
    <row r="80" spans="2:20" x14ac:dyDescent="0.25">
      <c r="O80" s="45"/>
      <c r="Q80" s="52"/>
    </row>
    <row r="81" spans="15:17" x14ac:dyDescent="0.25">
      <c r="O81" s="33"/>
    </row>
    <row r="82" spans="15:17" x14ac:dyDescent="0.25">
      <c r="Q82" s="49"/>
    </row>
    <row r="83" spans="15:17" x14ac:dyDescent="0.25">
      <c r="O83" s="49"/>
    </row>
    <row r="84" spans="15:17" x14ac:dyDescent="0.25">
      <c r="O84" s="41"/>
      <c r="Q84" s="41"/>
    </row>
    <row r="85" spans="15:17" x14ac:dyDescent="0.25">
      <c r="O85" s="50"/>
      <c r="Q85"/>
    </row>
    <row r="86" spans="15:17" x14ac:dyDescent="0.25">
      <c r="Q86" s="41"/>
    </row>
  </sheetData>
  <mergeCells count="72">
    <mergeCell ref="S6:S8"/>
    <mergeCell ref="E22:E26"/>
    <mergeCell ref="F69:F71"/>
    <mergeCell ref="G69:G71"/>
    <mergeCell ref="H69:H71"/>
    <mergeCell ref="R7:R8"/>
    <mergeCell ref="G14:G15"/>
    <mergeCell ref="H6:H8"/>
    <mergeCell ref="I6:I8"/>
    <mergeCell ref="J6:N6"/>
    <mergeCell ref="O6:R6"/>
    <mergeCell ref="J7:K7"/>
    <mergeCell ref="L7:M7"/>
    <mergeCell ref="N7:N8"/>
    <mergeCell ref="O7:O8"/>
    <mergeCell ref="P7:P8"/>
    <mergeCell ref="B76:M76"/>
    <mergeCell ref="B63:B67"/>
    <mergeCell ref="C63:C67"/>
    <mergeCell ref="D63:D67"/>
    <mergeCell ref="E63:E67"/>
    <mergeCell ref="B69:B71"/>
    <mergeCell ref="C69:C71"/>
    <mergeCell ref="D69:D71"/>
    <mergeCell ref="E69:E71"/>
    <mergeCell ref="B54:B57"/>
    <mergeCell ref="C54:C57"/>
    <mergeCell ref="D54:D57"/>
    <mergeCell ref="E54:E57"/>
    <mergeCell ref="B59:B61"/>
    <mergeCell ref="C59:C61"/>
    <mergeCell ref="D59:D61"/>
    <mergeCell ref="E59:E61"/>
    <mergeCell ref="B33:B36"/>
    <mergeCell ref="C33:C36"/>
    <mergeCell ref="D33:D36"/>
    <mergeCell ref="E33:E36"/>
    <mergeCell ref="B44:B52"/>
    <mergeCell ref="C44:C52"/>
    <mergeCell ref="D44:D52"/>
    <mergeCell ref="E44:E52"/>
    <mergeCell ref="E38:E42"/>
    <mergeCell ref="D38:D42"/>
    <mergeCell ref="B38:B42"/>
    <mergeCell ref="C38:C42"/>
    <mergeCell ref="F14:F15"/>
    <mergeCell ref="F23:F24"/>
    <mergeCell ref="G23:G24"/>
    <mergeCell ref="H23:H24"/>
    <mergeCell ref="B28:B31"/>
    <mergeCell ref="C28:C31"/>
    <mergeCell ref="D28:D31"/>
    <mergeCell ref="E28:E31"/>
    <mergeCell ref="B22:B26"/>
    <mergeCell ref="C22:C26"/>
    <mergeCell ref="D22:D26"/>
    <mergeCell ref="I4:S4"/>
    <mergeCell ref="H14:H15"/>
    <mergeCell ref="S69:S71"/>
    <mergeCell ref="B1:E3"/>
    <mergeCell ref="F1:P3"/>
    <mergeCell ref="Q7:Q8"/>
    <mergeCell ref="B6:B8"/>
    <mergeCell ref="C6:C8"/>
    <mergeCell ref="D6:D8"/>
    <mergeCell ref="E6:E8"/>
    <mergeCell ref="F6:F8"/>
    <mergeCell ref="G6:G8"/>
    <mergeCell ref="B11:B20"/>
    <mergeCell ref="C11:C20"/>
    <mergeCell ref="D11:D20"/>
    <mergeCell ref="E11:E20"/>
  </mergeCells>
  <phoneticPr fontId="11" type="noConversion"/>
  <printOptions horizontalCentered="1"/>
  <pageMargins left="0.39370078740157483" right="0.39370078740157483" top="0.39370078740157483" bottom="0.39370078740157483" header="0.31496062992125984" footer="0.31496062992125984"/>
  <pageSetup paperSize="5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SEGUIMIENTO P INVERSION </vt:lpstr>
      <vt:lpstr>'SEGUIMIENTO P INVERSION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Cristina Gomez Rodríguez</dc:creator>
  <cp:lastModifiedBy>Laura Cristina Gomez Rodríguez</cp:lastModifiedBy>
  <dcterms:created xsi:type="dcterms:W3CDTF">2022-05-20T18:26:05Z</dcterms:created>
  <dcterms:modified xsi:type="dcterms:W3CDTF">2023-02-16T15:23:11Z</dcterms:modified>
</cp:coreProperties>
</file>