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COLCIENCIAS\dpyate\INSTITUCIONALES\DIANA YATE VIRGUES\2021\Seguimiento planeacion estratégica 2020\"/>
    </mc:Choice>
  </mc:AlternateContent>
  <xr:revisionPtr revIDLastSave="0" documentId="13_ncr:1_{5B8134FB-80AB-4C33-86CA-27AD130CCE9F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EGUIMIENTO P INVERSION (inic)" sheetId="3" state="hidden" r:id="rId1"/>
    <sheet name="SEGUIMIENTO P INVERSION " sheetId="4" r:id="rId2"/>
    <sheet name="SEGUIMIENTO P INVERSION" sheetId="1" state="hidden" r:id="rId3"/>
  </sheets>
  <definedNames>
    <definedName name="_xlnm.Print_Area" localSheetId="2">'SEGUIMIENTO P INVERSION'!$A$1:$P$14</definedName>
    <definedName name="_xlnm.Print_Area" localSheetId="1">'SEGUIMIENTO P INVERSION '!$B$1:$R$72</definedName>
    <definedName name="_xlnm.Print_Area" localSheetId="0">'SEGUIMIENTO P INVERSION (inic)'!$A$1:$P$14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9" i="4" l="1"/>
  <c r="N49" i="4"/>
  <c r="N32" i="4"/>
  <c r="N30" i="4"/>
  <c r="N29" i="4"/>
  <c r="N28" i="4"/>
  <c r="O33" i="4"/>
  <c r="N38" i="4"/>
  <c r="Q38" i="4"/>
  <c r="N58" i="4"/>
  <c r="N55" i="4"/>
  <c r="O59" i="4"/>
  <c r="N37" i="4" l="1"/>
  <c r="N24" i="4" l="1"/>
  <c r="Q48" i="4"/>
  <c r="N48" i="4"/>
  <c r="O48" i="4"/>
  <c r="Q23" i="4" l="1"/>
  <c r="O38" i="4"/>
  <c r="O54" i="4"/>
  <c r="N21" i="4"/>
  <c r="Q14" i="4"/>
  <c r="N11" i="4" l="1"/>
  <c r="Q69" i="4" l="1"/>
  <c r="P10" i="4"/>
  <c r="N51" i="4" l="1"/>
  <c r="N52" i="4"/>
  <c r="N53" i="4"/>
  <c r="O23" i="4"/>
  <c r="Q33" i="4" l="1"/>
  <c r="O69" i="4" l="1"/>
  <c r="P61" i="4" l="1"/>
  <c r="P60" i="4"/>
  <c r="O14" i="4"/>
  <c r="K14" i="4"/>
  <c r="K69" i="4"/>
  <c r="N61" i="4"/>
  <c r="R61" i="4" s="1"/>
  <c r="N62" i="4"/>
  <c r="P62" i="4" s="1"/>
  <c r="N63" i="4"/>
  <c r="P63" i="4" s="1"/>
  <c r="N64" i="4"/>
  <c r="R64" i="4" s="1"/>
  <c r="N65" i="4"/>
  <c r="R65" i="4" s="1"/>
  <c r="N66" i="4"/>
  <c r="R66" i="4" s="1"/>
  <c r="N67" i="4"/>
  <c r="P67" i="4" s="1"/>
  <c r="N60" i="4"/>
  <c r="R60" i="4" s="1"/>
  <c r="L69" i="4"/>
  <c r="M69" i="4"/>
  <c r="J69" i="4"/>
  <c r="N56" i="4"/>
  <c r="P56" i="4" s="1"/>
  <c r="N57" i="4"/>
  <c r="R57" i="4" s="1"/>
  <c r="P58" i="4"/>
  <c r="R55" i="4"/>
  <c r="K59" i="4"/>
  <c r="L59" i="4"/>
  <c r="M59" i="4"/>
  <c r="J59" i="4"/>
  <c r="Q54" i="4"/>
  <c r="N50" i="4"/>
  <c r="R50" i="4" s="1"/>
  <c r="R51" i="4"/>
  <c r="R52" i="4"/>
  <c r="P53" i="4"/>
  <c r="P49" i="4"/>
  <c r="K54" i="4"/>
  <c r="L54" i="4"/>
  <c r="M54" i="4"/>
  <c r="J54" i="4"/>
  <c r="N40" i="4"/>
  <c r="P40" i="4" s="1"/>
  <c r="N41" i="4"/>
  <c r="P41" i="4" s="1"/>
  <c r="N42" i="4"/>
  <c r="R42" i="4" s="1"/>
  <c r="N43" i="4"/>
  <c r="R43" i="4" s="1"/>
  <c r="N44" i="4"/>
  <c r="P44" i="4" s="1"/>
  <c r="N45" i="4"/>
  <c r="R45" i="4" s="1"/>
  <c r="N46" i="4"/>
  <c r="R46" i="4" s="1"/>
  <c r="N39" i="4"/>
  <c r="P39" i="4" s="1"/>
  <c r="K48" i="4"/>
  <c r="L48" i="4"/>
  <c r="M48" i="4"/>
  <c r="J48" i="4"/>
  <c r="N35" i="4"/>
  <c r="N36" i="4"/>
  <c r="R36" i="4" s="1"/>
  <c r="R37" i="4"/>
  <c r="N34" i="4"/>
  <c r="R34" i="4" s="1"/>
  <c r="K38" i="4"/>
  <c r="L38" i="4"/>
  <c r="M38" i="4"/>
  <c r="J38" i="4"/>
  <c r="R29" i="4"/>
  <c r="P30" i="4"/>
  <c r="N31" i="4"/>
  <c r="R32" i="4"/>
  <c r="R28" i="4"/>
  <c r="K33" i="4"/>
  <c r="L33" i="4"/>
  <c r="M33" i="4"/>
  <c r="J33" i="4"/>
  <c r="Q27" i="4"/>
  <c r="O27" i="4"/>
  <c r="K27" i="4"/>
  <c r="L27" i="4"/>
  <c r="M27" i="4"/>
  <c r="N25" i="4"/>
  <c r="P25" i="4" s="1"/>
  <c r="N26" i="4"/>
  <c r="P26" i="4" s="1"/>
  <c r="R24" i="4"/>
  <c r="J27" i="4"/>
  <c r="K23" i="4"/>
  <c r="L23" i="4"/>
  <c r="M23" i="4"/>
  <c r="N19" i="4"/>
  <c r="P19" i="4" s="1"/>
  <c r="P21" i="4"/>
  <c r="N17" i="4"/>
  <c r="R17" i="4" s="1"/>
  <c r="J23" i="4"/>
  <c r="N33" i="4" l="1"/>
  <c r="P66" i="4"/>
  <c r="P65" i="4"/>
  <c r="R62" i="4"/>
  <c r="R63" i="4"/>
  <c r="R67" i="4"/>
  <c r="R49" i="4"/>
  <c r="P64" i="4"/>
  <c r="N69" i="4"/>
  <c r="N59" i="4"/>
  <c r="P28" i="4"/>
  <c r="P17" i="4"/>
  <c r="R41" i="4"/>
  <c r="R25" i="4"/>
  <c r="P45" i="4"/>
  <c r="P52" i="4"/>
  <c r="R58" i="4"/>
  <c r="P29" i="4"/>
  <c r="P43" i="4"/>
  <c r="P50" i="4"/>
  <c r="R56" i="4"/>
  <c r="P24" i="4"/>
  <c r="R30" i="4"/>
  <c r="P57" i="4"/>
  <c r="R21" i="4"/>
  <c r="P35" i="4"/>
  <c r="R35" i="4"/>
  <c r="R19" i="4"/>
  <c r="R26" i="4"/>
  <c r="P32" i="4"/>
  <c r="P34" i="4"/>
  <c r="P46" i="4"/>
  <c r="P42" i="4"/>
  <c r="R39" i="4"/>
  <c r="R44" i="4"/>
  <c r="R40" i="4"/>
  <c r="N54" i="4"/>
  <c r="P51" i="4"/>
  <c r="R53" i="4"/>
  <c r="P55" i="4"/>
  <c r="N23" i="4"/>
  <c r="N27" i="4"/>
  <c r="P37" i="4"/>
  <c r="P36" i="4"/>
  <c r="Q16" i="4" l="1"/>
  <c r="O16" i="4"/>
  <c r="O70" i="4" s="1"/>
  <c r="N15" i="4"/>
  <c r="R15" i="4" s="1"/>
  <c r="K16" i="4"/>
  <c r="K70" i="4" s="1"/>
  <c r="L16" i="4"/>
  <c r="M16" i="4"/>
  <c r="J16" i="4"/>
  <c r="Q70" i="4" l="1"/>
  <c r="N16" i="4"/>
  <c r="P15" i="4"/>
  <c r="N10" i="4" l="1"/>
  <c r="N12" i="4"/>
  <c r="N13" i="4"/>
  <c r="L14" i="4"/>
  <c r="L70" i="4" s="1"/>
  <c r="M14" i="4"/>
  <c r="M70" i="4" s="1"/>
  <c r="J14" i="4"/>
  <c r="J70" i="4" s="1"/>
  <c r="R12" i="4" l="1"/>
  <c r="P12" i="4"/>
  <c r="R11" i="4"/>
  <c r="P11" i="4"/>
  <c r="P13" i="4"/>
  <c r="R13" i="4"/>
  <c r="R10" i="4"/>
  <c r="N9" i="4" l="1"/>
  <c r="R9" i="4" l="1"/>
  <c r="P9" i="4"/>
  <c r="N14" i="4"/>
  <c r="N70" i="4" s="1"/>
  <c r="N10" i="3"/>
  <c r="L10" i="3"/>
  <c r="K10" i="3"/>
  <c r="J10" i="3"/>
  <c r="I10" i="3"/>
  <c r="N10" i="1" l="1"/>
  <c r="L10" i="1"/>
  <c r="K10" i="1"/>
  <c r="J10" i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Leonardo Briceno Moreno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F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H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I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Cristina Gomez Rodríguez</author>
  </authors>
  <commentList>
    <comment ref="N32" authorId="0" shapeId="0" xr:uid="{B65FB635-FA43-47D1-AC5B-E286B4DCA836}">
      <text>
        <r>
          <rPr>
            <b/>
            <sz val="9"/>
            <color indexed="81"/>
            <rFont val="Tahoma"/>
            <family val="2"/>
          </rPr>
          <t>Laura Cristina Gomez Rodríguez:</t>
        </r>
        <r>
          <rPr>
            <sz val="9"/>
            <color indexed="81"/>
            <rFont val="Tahoma"/>
            <family val="2"/>
          </rPr>
          <t xml:space="preserve">
cuenta con bloqueo de $1.000.000.000</t>
        </r>
      </text>
    </comment>
    <comment ref="J49" authorId="0" shapeId="0" xr:uid="{D11BD7BA-4E37-4353-83B6-4B4BA01D3D5C}">
      <text>
        <r>
          <rPr>
            <b/>
            <sz val="9"/>
            <color indexed="81"/>
            <rFont val="Tahoma"/>
            <family val="2"/>
          </rPr>
          <t>Laura Cristina Gomez Rodríguez:</t>
        </r>
        <r>
          <rPr>
            <sz val="9"/>
            <color indexed="81"/>
            <rFont val="Tahoma"/>
            <family val="2"/>
          </rPr>
          <t xml:space="preserve">
Cuenta con bloqueo de $1.000.000.000</t>
        </r>
      </text>
    </comment>
  </commentList>
</comments>
</file>

<file path=xl/sharedStrings.xml><?xml version="1.0" encoding="utf-8"?>
<sst xmlns="http://schemas.openxmlformats.org/spreadsheetml/2006/main" count="218" uniqueCount="160">
  <si>
    <t>OBJETIVO ESTRATÉGICO</t>
  </si>
  <si>
    <t>ÁREA RESPONSABLE</t>
  </si>
  <si>
    <t>CÓDIGO DEL  PROYECTO DE  INVERSIÓN</t>
  </si>
  <si>
    <t>PROYECTO DE INVERSIÓN</t>
  </si>
  <si>
    <t>ACTIVIDADES DEL GASTO</t>
  </si>
  <si>
    <t>INDICADOR</t>
  </si>
  <si>
    <t>META SUIFP</t>
  </si>
  <si>
    <t>AVANCE DE META</t>
  </si>
  <si>
    <t>RECURSOS FINANCIEROS</t>
  </si>
  <si>
    <t>SEGUIMIENTO DE EJECUCION PLAN ANUAL DE INVERSIÓN 
CORTE AL MES XXXX</t>
  </si>
  <si>
    <t>APROPIACIÓN INICIAL</t>
  </si>
  <si>
    <t>MODIFICACIONES</t>
  </si>
  <si>
    <t>DISPONIBLE</t>
  </si>
  <si>
    <t>COMPROMISO</t>
  </si>
  <si>
    <t>% COMP</t>
  </si>
  <si>
    <t>OBLIGACIÓN</t>
  </si>
  <si>
    <t>% OBLIG</t>
  </si>
  <si>
    <t>Subtotal</t>
  </si>
  <si>
    <r>
      <rPr>
        <b/>
        <sz val="12"/>
        <color theme="1"/>
        <rFont val="Arial"/>
        <family val="2"/>
      </rPr>
      <t xml:space="preserve">VERSIÓN: </t>
    </r>
    <r>
      <rPr>
        <sz val="12"/>
        <color theme="1"/>
        <rFont val="Arial"/>
        <family val="2"/>
      </rPr>
      <t>00</t>
    </r>
  </si>
  <si>
    <t>MATRIZ DE SEGUIMIENTO PLAN ANUAL DE INVERSIÓN</t>
  </si>
  <si>
    <t>CORTE AL XXX DEL MES XXXX DE XXXX</t>
  </si>
  <si>
    <r>
      <rPr>
        <b/>
        <sz val="12"/>
        <color theme="1"/>
        <rFont val="Arial"/>
        <family val="2"/>
      </rPr>
      <t>FECHA:</t>
    </r>
    <r>
      <rPr>
        <sz val="12"/>
        <color theme="1"/>
        <rFont val="Arial"/>
        <family val="2"/>
      </rPr>
      <t xml:space="preserve"> 2016-07-11</t>
    </r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</si>
  <si>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G101PR01F16</t>
    </r>
  </si>
  <si>
    <t xml:space="preserve">CÓDIGO PRESUPUESTAL </t>
  </si>
  <si>
    <t>INDICADOR DE PRODUCTO</t>
  </si>
  <si>
    <t>META DE LA VIGENCIA SUIFP</t>
  </si>
  <si>
    <t>AVANCE DE META EN LA VIGENCIA</t>
  </si>
  <si>
    <t xml:space="preserve">EJECUCION PLAN ANUAL DE INVERSIÓN </t>
  </si>
  <si>
    <t>APROPIACIÓN VIGENTE</t>
  </si>
  <si>
    <t>MODIFICACIONES EN TRÁMITE*</t>
  </si>
  <si>
    <t>APROPIACIÓN CON VIGENCIAS FUTURAS</t>
  </si>
  <si>
    <t>CRÉDITOS</t>
  </si>
  <si>
    <t>CONTRACRÉDITOS</t>
  </si>
  <si>
    <t>*** La aprobación de las solicitudes de modificación, actualización o ajuste a los proyectos de inversión están sujetos a las etapas y procedimientos definidos por la normatividad, el Departamento Nacional de Planeación y el Ministerio de Hacienda y Crédito Público.</t>
  </si>
  <si>
    <t>APROPIACIÓN VIGENTE*</t>
  </si>
  <si>
    <r>
      <rPr>
        <b/>
        <sz val="12"/>
        <color theme="1"/>
        <rFont val="Arial Narrow"/>
        <family val="2"/>
      </rPr>
      <t>CÓDIGO:</t>
    </r>
    <r>
      <rPr>
        <sz val="12"/>
        <color theme="1"/>
        <rFont val="Arial Narrow"/>
        <family val="2"/>
      </rPr>
      <t xml:space="preserve"> D101PR01F07</t>
    </r>
  </si>
  <si>
    <r>
      <rPr>
        <b/>
        <sz val="12"/>
        <color theme="1"/>
        <rFont val="Arial Narrow"/>
        <family val="2"/>
      </rPr>
      <t xml:space="preserve">VERSIÓN: </t>
    </r>
    <r>
      <rPr>
        <sz val="12"/>
        <color theme="1"/>
        <rFont val="Arial Narrow"/>
        <family val="2"/>
      </rPr>
      <t>00</t>
    </r>
  </si>
  <si>
    <r>
      <rPr>
        <b/>
        <sz val="12"/>
        <color theme="1"/>
        <rFont val="Arial Narrow"/>
        <family val="2"/>
      </rPr>
      <t>FECHA:</t>
    </r>
    <r>
      <rPr>
        <sz val="12"/>
        <color theme="1"/>
        <rFont val="Arial Narrow"/>
        <family val="2"/>
      </rPr>
      <t xml:space="preserve"> 2020-01-17</t>
    </r>
  </si>
  <si>
    <t>Mejorar la calidad
y el impacto de la
investigación y la
transferencia de
conocimiento y
tecnología</t>
  </si>
  <si>
    <t>Dirección de Fomento a la Investigación</t>
  </si>
  <si>
    <t>3902-1000-6</t>
  </si>
  <si>
    <t>Capacitación de recursos humanos para la investigación Nacional</t>
  </si>
  <si>
    <t>Créditos educativos condonables para la realización de estudios de maestria en el exterior Otorgados</t>
  </si>
  <si>
    <t>Posdoctores apoyados</t>
  </si>
  <si>
    <t>Créditos educativos condonables para la realización de estudios de doctorado en el exterior Otorgados</t>
  </si>
  <si>
    <t>Recursos girados al FFJC</t>
  </si>
  <si>
    <t>Evaluación de Impacto</t>
  </si>
  <si>
    <t>N/A</t>
  </si>
  <si>
    <t>Apoyar la financiaciación de es estudios de maestria en el exterior en áreas generales a través del programa "crédito-beca" con Colfuturo</t>
  </si>
  <si>
    <t>Financiar estudios de posdoctorado</t>
  </si>
  <si>
    <t>Financiar estudios de doctorado en el exterior</t>
  </si>
  <si>
    <t>Recursos  comprometidos con vigencia futura (cohortes 2016 y 2019)</t>
  </si>
  <si>
    <t>Realizar evaluación de impacto de acuerdo con lo definido en el Conpes 3981</t>
  </si>
  <si>
    <t>SUBTOTAL</t>
  </si>
  <si>
    <t>3902-1000-5</t>
  </si>
  <si>
    <t>Mejoramiento del impacto de la Investigación científica en el sector salud</t>
  </si>
  <si>
    <t>Programas y Proyectos Cofinanciados en líneas prioritarias en salud</t>
  </si>
  <si>
    <t>Apoyar financiera y tecnicamente los programas y proyectos de investigación en salud</t>
  </si>
  <si>
    <t>3902-1000-7</t>
  </si>
  <si>
    <t xml:space="preserve">Investigadores reconocidos </t>
  </si>
  <si>
    <t xml:space="preserve">Bases de datos disponibles para consulta por actores del SNCTI </t>
  </si>
  <si>
    <t xml:space="preserve">Proyectos financiados para la investigación y generación de nuevo conocimiento </t>
  </si>
  <si>
    <t>Verificación de criterios</t>
  </si>
  <si>
    <t>Seleccionar actores</t>
  </si>
  <si>
    <t>Adquirir herramientas para obtener datos de CTeI</t>
  </si>
  <si>
    <t>Realizar pagos de acceso a herramientas de CTeI</t>
  </si>
  <si>
    <t>Evaluar propuestas</t>
  </si>
  <si>
    <t>Contratar financiables</t>
  </si>
  <si>
    <t>Generar vínculos entre los actores del SNCTI y actores internacionales estratégicos</t>
  </si>
  <si>
    <t>Equipo de internacionalización</t>
  </si>
  <si>
    <t>3901-1000-7</t>
  </si>
  <si>
    <t>Participar en los escenarios de internacionalización de CTeI.</t>
  </si>
  <si>
    <t>Gestionar alianzas Internacionales que promuevan el fortalecimiento de la CTeI en Colombia.</t>
  </si>
  <si>
    <t>Gestionar actividades que involucren la CTeI de Colombia en el ámbito Internacional.</t>
  </si>
  <si>
    <t>Apoyo fortalecimiento de la transferencia internacional de conocimiento a los actores del SNCTI nivel nacional</t>
  </si>
  <si>
    <t>Acuerdos de cooperación obtenidos</t>
  </si>
  <si>
    <t>Dirección Adminstrativa y Financiera</t>
  </si>
  <si>
    <t>3901-1000-6</t>
  </si>
  <si>
    <t>Administración sistema nacional de ciencia y tecnología nacional</t>
  </si>
  <si>
    <t>Eventos realizados</t>
  </si>
  <si>
    <t>Areas técnicas apoyadas a través de la contraración de personal requerido</t>
  </si>
  <si>
    <t>Espacios en medios masivos de comunicación dedicados a temas de CTeI</t>
  </si>
  <si>
    <t>Estudios para planeación y formulación de políticas</t>
  </si>
  <si>
    <t>Apoyar las actividades de movilidad, eventos y seguimiento de la Entidad</t>
  </si>
  <si>
    <t>Apoyar las áreas técnicas de la Entidad con el talento humano requerido</t>
  </si>
  <si>
    <t>Gestionar espacios con medios de comunicación para la divulgación sobre información en medios de comunicación</t>
  </si>
  <si>
    <t>Documentos técnicos elaborados - Fortalecer el sistema de Gestión Documental de la Entidad</t>
  </si>
  <si>
    <t>Evaluar las iniciativas de política para afrontar los grandes retos nacionales</t>
  </si>
  <si>
    <t>Desarrollar sistema e institucionalidad habilitante para la CTeI
Convertir a COLCIENCIAS en Ágil, Moderna y Transparente</t>
  </si>
  <si>
    <t>Convertir a COLCIENCIAS en Ágil, Moderna y Transparente</t>
  </si>
  <si>
    <t>Oficina de Tecnologías de la Información y comunicaciones TIC</t>
  </si>
  <si>
    <t>3901-1000-5</t>
  </si>
  <si>
    <t>Apoyo al proceso de transformación digital para la gestión y prestación de servicios de ti en el sector CTI y a nivel  nacional</t>
  </si>
  <si>
    <t xml:space="preserve">Documentos de política </t>
  </si>
  <si>
    <t xml:space="preserve">Indice de Gobierno en Línea  (**)
Nivel de Satisfacción de los
usuarios del sector CTeI en la prestación de
servicios tecnológicos
</t>
  </si>
  <si>
    <t>100% de los criterios priorizados para la vigencia
97%</t>
  </si>
  <si>
    <t>Desarrollar o Adquirir, implementar y dar soporte a aplicaciones que apalanquen los procesos misionales y de apoyo a la gestión</t>
  </si>
  <si>
    <t>Implementar, Mantener y Madurar el Modelo de Seguridad y Privacidad de la Información en la Entidad</t>
  </si>
  <si>
    <t>Realizar la gestión de los servicios tecnológicos de la Entidad</t>
  </si>
  <si>
    <t>Suministrar la infraestructura tecnológica que soporte los servicios tecnológicos y los sistemas de información de la Entidad</t>
  </si>
  <si>
    <t>Pactos por la innovación / Sistemas de Innovación Empresarial</t>
  </si>
  <si>
    <t>Alianzas por la Innovación</t>
  </si>
  <si>
    <t>Convocatoria Nacional para apoyar a la presentación de patentes vía nacional y vía PCT, y apoyo a la gestión de Propiedad Intelectual</t>
  </si>
  <si>
    <t>Iniciativa para promover la explotación, comercialización y/o transferencia de las invenciones protegidas o en proceso de protección por patente.</t>
  </si>
  <si>
    <t>Convocatoria para impulsar la transferencia de conocimiento y tecnología, mediante el apoyo para la creación y/o fortalecimiento de empresas de base tecnológica, en beneficio del incremento de los índices de innovación y competitividad del país.</t>
  </si>
  <si>
    <t>Convocatoria para el apoyo de proyectos de desarrollo y validación pre-comercial y comercial de prototipos funcionales de tecnologías de alto riesgo tecnológico y alto potencial comercial</t>
  </si>
  <si>
    <t>Convocatoria para el registro de proyectos que aspiran a obtener beneficios tributarios por inversión en CTeI a partir del año 2020</t>
  </si>
  <si>
    <t>Apoyar las actividades de movilidad, eventos, difusión y seguimiento de proyectos  y programas I+D+i</t>
  </si>
  <si>
    <t xml:space="preserve">convocatoria transversal  para apoyar proyectos de  I+D+i  dirigida a alianzas entre IES públicas y empresas </t>
  </si>
  <si>
    <t>Organizaciones articuladas en los Pactos por la innovación (contenido de empresas, entidades, organizaciones firmantes del pacto/s</t>
  </si>
  <si>
    <t>Empresas con capacidades en gestión de innovación</t>
  </si>
  <si>
    <t>Solicitudes de patentes por residentes en Oficina Nacional colombiana</t>
  </si>
  <si>
    <t>Acuerdos de transferencia de tecnología y/o conocimiento</t>
  </si>
  <si>
    <t>Programas y Proyectos de I+D+I</t>
  </si>
  <si>
    <t xml:space="preserve">Porcentaje de asignación del cupo de inversión para deducción y descuento tributario. </t>
  </si>
  <si>
    <t>Actividades realizadas de apoyo a programas y proyectos I+D+i</t>
  </si>
  <si>
    <t>Mesas de dialogo</t>
  </si>
  <si>
    <t>Apoyo a la sofisticación y diversificación de sectores productivos a través de la I+D+i Nacional</t>
  </si>
  <si>
    <t>3903-1000-4</t>
  </si>
  <si>
    <t>Dirección y Desarrollo Tecnológico e innovación</t>
  </si>
  <si>
    <t>Promover el desarrollo tecnológico y la innovación como motor de crecimiento empresarial y del emprendimiento</t>
  </si>
  <si>
    <t>Convocatoria en Bioeconomía Colombia-Alemania</t>
  </si>
  <si>
    <t>Apoyo a Expediciones Científicas Nacionales</t>
  </si>
  <si>
    <t xml:space="preserve">Apoyo a Colecciones Biológicas </t>
  </si>
  <si>
    <t>Servicio de apoyo para la transferencia de conocimiento y tecnología</t>
  </si>
  <si>
    <t>Servicios de comunicación con enfoque en Ciencia Tecnología y Sociedad</t>
  </si>
  <si>
    <t>Bioproductos registrados por el Programa Colombia Bio</t>
  </si>
  <si>
    <t xml:space="preserve">Expediciones Científicas Nacionales </t>
  </si>
  <si>
    <t>Colecciones Biológicas</t>
  </si>
  <si>
    <t xml:space="preserve">Organizaciones beneficiadas a través de la estrategia de gestión de la I+D+i  </t>
  </si>
  <si>
    <t>Estrategias de comunicación con enfoque en ciencia, tecnología y sociedad implementadas</t>
  </si>
  <si>
    <t>Aumentar el aprovechamiento de las Actividades de Ciencia Tecnología e Innovación en la Bioeconomía en Colombia</t>
  </si>
  <si>
    <t>C-3903-1000-5</t>
  </si>
  <si>
    <t>DTUC</t>
  </si>
  <si>
    <t xml:space="preserve">Conservar y usar sosteniblemente la biodiversidad por medio de la CTeI para contribuir al desarrollo de la Bioeconomía en Colombia </t>
  </si>
  <si>
    <t>Generar incentivos para que jóvenes con vocación científica accedan y aprovechen espacios de fortalecimiento de sus capacidades para la investigación e innovación (jóvenes investigadores)</t>
  </si>
  <si>
    <t>Desarrollar estrategias de reconocimiento y articulación de actores del programa de fortalecimiento de las vocaciones científicas en Instituciones educativas (jóvenes investigadores)</t>
  </si>
  <si>
    <t>Diseñar e implementar estrategias de capacitación a maestros vinculados al programa de fomento a vocaciones científicas</t>
  </si>
  <si>
    <t>Brindar apoyo técnico y financiero para el desarrollo de actividades que generen y fortalezcan vocaciones científicas en niños y jóvenes del país</t>
  </si>
  <si>
    <t>Producir activaciones regionales de carácter inspirador con temáticas en CTeI</t>
  </si>
  <si>
    <t>Fortalecer la plataforma web y los canales digitales para la difusión de la CTeI</t>
  </si>
  <si>
    <t>Desarrollar espacios de reflexión y diálogo sobre cultura y Apropiación Social de CTeI en Centros de Ciencia o estrategias similares</t>
  </si>
  <si>
    <t>Acompañar técnicamente el desarrollo de procesos de Apropiación Social de CTeI a partir del diálogo e intercambio de conocimientos.
Ideas para el cambio</t>
  </si>
  <si>
    <t>Acompañar el proceso de autoevaluación de Centros de Ciencia en el marco del proceso de reconocimiento de actores del SNCTeI</t>
  </si>
  <si>
    <t>Producir contenidos multiformatos con temáticas en Ciencia, Tecnología e Innovación</t>
  </si>
  <si>
    <t xml:space="preserve">Diseñar e implementar estrategias para el acceso a la información científica por parte de los actores del sistema.
</t>
  </si>
  <si>
    <t>Realizar los procesos de Centros de Ciencia en el marco del proceso de reconocimiento de actores del SNCTeI</t>
  </si>
  <si>
    <t>Financiar propuestas de la convocatoria o concurso que promueva la participación de ciudadanos y comunidades en actividades de CTeI.</t>
  </si>
  <si>
    <t>Jóvenes y niños apoyados</t>
  </si>
  <si>
    <t>Documentos de política</t>
  </si>
  <si>
    <t>Estrategias</t>
  </si>
  <si>
    <t>NA</t>
  </si>
  <si>
    <t>3904-1000-4</t>
  </si>
  <si>
    <t>Desarrollo de vocaciones científicas y capacidades para la investigación en niños y jóvenes a nivel Nacional</t>
  </si>
  <si>
    <t>TOTAL</t>
  </si>
  <si>
    <t>Dirección de Mentalidad y Cultura</t>
  </si>
  <si>
    <t>Generar una cultura que valore y gestione el conocimiento y la innovación</t>
  </si>
  <si>
    <t>3904-1000-5</t>
  </si>
  <si>
    <t>Apoyo al fomento y desarrollo de la apropiación social de la CTeI ASCTI Nacional</t>
  </si>
  <si>
    <t>CORTE AL 31 DEL MES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</si>
</sst>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\ #,##0.00;\-&quot;$&quot;\ #,##0.00"/>
    <numFmt numFmtId="165" formatCode="_-&quot;$&quot;* #,##0_-;\-&quot;$&quot;* #,##0_-;_-&quot;$&quot;* &quot;-&quot;_-;_-@_-"/>
    <numFmt numFmtId="166" formatCode="_-&quot;$&quot;* #,##0_-;\-&quot;$&quot;* #,##0_-;_-&quot;$&quot;* &quot;-&quot;??_-;_-@_-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8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sz val="11"/>
      <color theme="1"/>
      <name val="Calibri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E6EFF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6" fontId="6" fillId="5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5" fontId="21" fillId="2" borderId="1" xfId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9" fontId="21" fillId="2" borderId="1" xfId="2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165" fontId="22" fillId="7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43" fontId="23" fillId="2" borderId="0" xfId="3" applyFont="1" applyFill="1"/>
    <xf numFmtId="165" fontId="21" fillId="2" borderId="0" xfId="0" applyNumberFormat="1" applyFont="1" applyFill="1" applyAlignment="1">
      <alignment horizontal="center" vertical="center"/>
    </xf>
    <xf numFmtId="165" fontId="21" fillId="0" borderId="1" xfId="1" applyFont="1" applyFill="1" applyBorder="1" applyAlignment="1">
      <alignment horizontal="center" vertical="center"/>
    </xf>
    <xf numFmtId="9" fontId="21" fillId="0" borderId="1" xfId="2" applyFont="1" applyFill="1" applyBorder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43" fontId="21" fillId="2" borderId="0" xfId="3" applyFont="1" applyFill="1" applyAlignment="1">
      <alignment horizontal="center" vertical="center"/>
    </xf>
    <xf numFmtId="43" fontId="21" fillId="2" borderId="0" xfId="0" applyNumberFormat="1" applyFont="1" applyFill="1" applyAlignment="1">
      <alignment horizontal="center" vertical="center"/>
    </xf>
    <xf numFmtId="165" fontId="24" fillId="0" borderId="1" xfId="1" applyFont="1" applyFill="1" applyBorder="1" applyAlignment="1">
      <alignment horizontal="center" vertical="center"/>
    </xf>
    <xf numFmtId="0" fontId="21" fillId="2" borderId="1" xfId="2" applyNumberFormat="1" applyFont="1" applyFill="1" applyBorder="1" applyAlignment="1">
      <alignment horizontal="center" vertical="center"/>
    </xf>
    <xf numFmtId="43" fontId="11" fillId="2" borderId="0" xfId="3" applyFont="1" applyFill="1" applyAlignment="1">
      <alignment horizontal="center" vertical="center"/>
    </xf>
    <xf numFmtId="43" fontId="11" fillId="2" borderId="0" xfId="0" applyNumberFormat="1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9" fontId="21" fillId="2" borderId="2" xfId="2" applyFont="1" applyFill="1" applyBorder="1" applyAlignment="1">
      <alignment horizontal="center" vertical="center"/>
    </xf>
    <xf numFmtId="9" fontId="21" fillId="2" borderId="3" xfId="2" applyFont="1" applyFill="1" applyBorder="1" applyAlignment="1">
      <alignment horizontal="center" vertical="center"/>
    </xf>
    <xf numFmtId="165" fontId="21" fillId="2" borderId="2" xfId="1" applyFont="1" applyFill="1" applyBorder="1" applyAlignment="1">
      <alignment horizontal="center" vertical="center"/>
    </xf>
    <xf numFmtId="165" fontId="21" fillId="2" borderId="3" xfId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">
    <cellStyle name="Millares" xfId="3" builtin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366CC"/>
      <color rgb="FFE6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4454" cy="69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0</xdr:rowOff>
    </xdr:from>
    <xdr:to>
      <xdr:col>6</xdr:col>
      <xdr:colOff>1566723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DB68E2-7413-49C3-BD65-265A3B24549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0" y="0"/>
          <a:ext cx="5490883" cy="974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3093" cy="704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0"/>
  <sheetViews>
    <sheetView zoomScale="70" zoomScaleNormal="70" workbookViewId="0">
      <selection activeCell="E18" sqref="E18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52"/>
      <c r="B1" s="52"/>
      <c r="C1" s="52"/>
      <c r="D1" s="52"/>
      <c r="E1" s="53" t="s">
        <v>19</v>
      </c>
      <c r="F1" s="53"/>
      <c r="G1" s="53"/>
      <c r="H1" s="53"/>
      <c r="I1" s="53"/>
      <c r="J1" s="53"/>
      <c r="K1" s="53"/>
      <c r="L1" s="53"/>
      <c r="M1" s="53"/>
      <c r="N1" s="52" t="s">
        <v>22</v>
      </c>
      <c r="O1" s="52"/>
    </row>
    <row r="2" spans="1:16" ht="25.5" customHeight="1" x14ac:dyDescent="0.25">
      <c r="A2" s="52"/>
      <c r="B2" s="52"/>
      <c r="C2" s="52"/>
      <c r="D2" s="52"/>
      <c r="E2" s="53"/>
      <c r="F2" s="53"/>
      <c r="G2" s="53"/>
      <c r="H2" s="53"/>
      <c r="I2" s="53"/>
      <c r="J2" s="53"/>
      <c r="K2" s="53"/>
      <c r="L2" s="53"/>
      <c r="M2" s="53"/>
      <c r="N2" s="52" t="s">
        <v>18</v>
      </c>
      <c r="O2" s="52"/>
      <c r="P2" s="2"/>
    </row>
    <row r="3" spans="1:16" ht="25.5" customHeight="1" x14ac:dyDescent="0.25">
      <c r="A3" s="52"/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3"/>
      <c r="N3" s="52" t="s">
        <v>21</v>
      </c>
      <c r="O3" s="52"/>
      <c r="P3" s="3"/>
    </row>
    <row r="4" spans="1:16" ht="31.9" customHeight="1" x14ac:dyDescent="0.25">
      <c r="E4" s="51" t="s">
        <v>20</v>
      </c>
      <c r="F4" s="51"/>
      <c r="G4" s="51"/>
      <c r="H4" s="51"/>
      <c r="I4" s="51"/>
      <c r="J4" s="51"/>
      <c r="K4" s="51"/>
      <c r="L4" s="51"/>
      <c r="M4" s="51"/>
      <c r="N4" s="51"/>
      <c r="O4" s="51"/>
    </row>
    <row r="6" spans="1:16" ht="42.75" customHeight="1" x14ac:dyDescent="0.25">
      <c r="A6" s="46" t="s">
        <v>0</v>
      </c>
      <c r="B6" s="47" t="s">
        <v>1</v>
      </c>
      <c r="C6" s="49" t="s">
        <v>2</v>
      </c>
      <c r="D6" s="46" t="s">
        <v>3</v>
      </c>
      <c r="E6" s="46" t="s">
        <v>4</v>
      </c>
      <c r="F6" s="43" t="s">
        <v>5</v>
      </c>
      <c r="G6" s="43" t="s">
        <v>6</v>
      </c>
      <c r="H6" s="43" t="s">
        <v>7</v>
      </c>
      <c r="I6" s="44" t="s">
        <v>8</v>
      </c>
      <c r="J6" s="44"/>
      <c r="K6" s="44"/>
      <c r="L6" s="45" t="s">
        <v>9</v>
      </c>
      <c r="M6" s="45"/>
      <c r="N6" s="45"/>
      <c r="O6" s="45"/>
    </row>
    <row r="7" spans="1:16" ht="31.5" x14ac:dyDescent="0.25">
      <c r="A7" s="46"/>
      <c r="B7" s="48"/>
      <c r="C7" s="50"/>
      <c r="D7" s="46"/>
      <c r="E7" s="46"/>
      <c r="F7" s="43"/>
      <c r="G7" s="43"/>
      <c r="H7" s="43"/>
      <c r="I7" s="12" t="s">
        <v>10</v>
      </c>
      <c r="J7" s="12" t="s">
        <v>11</v>
      </c>
      <c r="K7" s="12" t="s">
        <v>12</v>
      </c>
      <c r="L7" s="11" t="s">
        <v>13</v>
      </c>
      <c r="M7" s="11" t="s">
        <v>14</v>
      </c>
      <c r="N7" s="11" t="s">
        <v>15</v>
      </c>
      <c r="O7" s="11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E4:O4"/>
    <mergeCell ref="A1:D3"/>
    <mergeCell ref="E1:M3"/>
    <mergeCell ref="N1:O1"/>
    <mergeCell ref="N2:O2"/>
    <mergeCell ref="N3:O3"/>
    <mergeCell ref="G6:G7"/>
    <mergeCell ref="H6:H7"/>
    <mergeCell ref="I6:K6"/>
    <mergeCell ref="L6:O6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75"/>
  <sheetViews>
    <sheetView tabSelected="1" topLeftCell="G1" zoomScaleNormal="100" workbookViewId="0">
      <selection activeCell="I5" sqref="I5"/>
    </sheetView>
  </sheetViews>
  <sheetFormatPr baseColWidth="10" defaultColWidth="11.5703125" defaultRowHeight="15.75" x14ac:dyDescent="0.25"/>
  <cols>
    <col min="1" max="1" width="2" style="13" customWidth="1"/>
    <col min="2" max="2" width="18.28515625" style="13" hidden="1" customWidth="1"/>
    <col min="3" max="4" width="20" style="13" hidden="1" customWidth="1"/>
    <col min="5" max="5" width="34.7109375" style="13" customWidth="1"/>
    <col min="6" max="7" width="24.140625" style="13" customWidth="1"/>
    <col min="8" max="8" width="24.140625" style="13" hidden="1" customWidth="1"/>
    <col min="9" max="9" width="24.28515625" style="13" customWidth="1"/>
    <col min="10" max="11" width="20.7109375" style="13" customWidth="1"/>
    <col min="12" max="13" width="23.28515625" style="13" customWidth="1"/>
    <col min="14" max="14" width="20.5703125" style="13" customWidth="1"/>
    <col min="15" max="15" width="22.42578125" style="13" customWidth="1"/>
    <col min="16" max="16" width="11.5703125" style="13"/>
    <col min="17" max="17" width="19" style="13" customWidth="1"/>
    <col min="18" max="18" width="13.5703125" style="13" customWidth="1"/>
    <col min="19" max="19" width="20.28515625" style="13" customWidth="1"/>
    <col min="20" max="20" width="23.42578125" style="13" customWidth="1"/>
    <col min="21" max="21" width="16.7109375" style="13" customWidth="1"/>
    <col min="22" max="16384" width="11.5703125" style="13"/>
  </cols>
  <sheetData>
    <row r="1" spans="2:20" ht="25.5" customHeight="1" x14ac:dyDescent="0.25">
      <c r="B1" s="71"/>
      <c r="C1" s="72"/>
      <c r="D1" s="72"/>
      <c r="E1" s="72"/>
      <c r="F1" s="79" t="s">
        <v>19</v>
      </c>
      <c r="G1" s="79"/>
      <c r="H1" s="79"/>
      <c r="I1" s="79"/>
      <c r="J1" s="79"/>
      <c r="K1" s="79"/>
      <c r="L1" s="79"/>
      <c r="M1" s="79"/>
      <c r="N1" s="79"/>
      <c r="O1" s="79"/>
      <c r="P1" s="80"/>
      <c r="Q1" s="75" t="s">
        <v>35</v>
      </c>
      <c r="R1" s="75"/>
    </row>
    <row r="2" spans="2:20" ht="25.5" customHeight="1" x14ac:dyDescent="0.25">
      <c r="B2" s="71"/>
      <c r="C2" s="72"/>
      <c r="D2" s="72"/>
      <c r="E2" s="72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  <c r="Q2" s="76" t="s">
        <v>36</v>
      </c>
      <c r="R2" s="77"/>
    </row>
    <row r="3" spans="2:20" ht="25.5" customHeight="1" x14ac:dyDescent="0.25">
      <c r="B3" s="73"/>
      <c r="C3" s="74"/>
      <c r="D3" s="74"/>
      <c r="E3" s="74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76" t="s">
        <v>37</v>
      </c>
      <c r="R3" s="77"/>
    </row>
    <row r="4" spans="2:20" ht="31.9" customHeight="1" x14ac:dyDescent="0.25">
      <c r="I4" s="78" t="s">
        <v>159</v>
      </c>
      <c r="J4" s="78"/>
      <c r="K4" s="78"/>
      <c r="L4" s="78"/>
      <c r="M4" s="78"/>
      <c r="N4" s="78"/>
      <c r="O4" s="78"/>
      <c r="P4" s="78"/>
      <c r="Q4" s="78"/>
      <c r="R4" s="78"/>
    </row>
    <row r="6" spans="2:20" ht="42.75" customHeight="1" x14ac:dyDescent="0.25">
      <c r="B6" s="68" t="s">
        <v>0</v>
      </c>
      <c r="C6" s="68" t="s">
        <v>1</v>
      </c>
      <c r="D6" s="68" t="s">
        <v>23</v>
      </c>
      <c r="E6" s="68" t="s">
        <v>3</v>
      </c>
      <c r="F6" s="68" t="s">
        <v>24</v>
      </c>
      <c r="G6" s="68" t="s">
        <v>25</v>
      </c>
      <c r="H6" s="69" t="s">
        <v>26</v>
      </c>
      <c r="I6" s="68" t="s">
        <v>4</v>
      </c>
      <c r="J6" s="70" t="s">
        <v>8</v>
      </c>
      <c r="K6" s="70"/>
      <c r="L6" s="70"/>
      <c r="M6" s="70"/>
      <c r="N6" s="70"/>
      <c r="O6" s="69" t="s">
        <v>27</v>
      </c>
      <c r="P6" s="69"/>
      <c r="Q6" s="69"/>
      <c r="R6" s="69"/>
    </row>
    <row r="7" spans="2:20" ht="42.75" customHeight="1" x14ac:dyDescent="0.25">
      <c r="B7" s="68"/>
      <c r="C7" s="68"/>
      <c r="D7" s="68"/>
      <c r="E7" s="68"/>
      <c r="F7" s="68"/>
      <c r="G7" s="68"/>
      <c r="H7" s="69"/>
      <c r="I7" s="68"/>
      <c r="J7" s="68" t="s">
        <v>28</v>
      </c>
      <c r="K7" s="68"/>
      <c r="L7" s="68" t="s">
        <v>29</v>
      </c>
      <c r="M7" s="68"/>
      <c r="N7" s="68" t="s">
        <v>34</v>
      </c>
      <c r="O7" s="69" t="s">
        <v>13</v>
      </c>
      <c r="P7" s="69" t="s">
        <v>14</v>
      </c>
      <c r="Q7" s="69" t="s">
        <v>15</v>
      </c>
      <c r="R7" s="69" t="s">
        <v>16</v>
      </c>
    </row>
    <row r="8" spans="2:20" ht="31.5" x14ac:dyDescent="0.25">
      <c r="B8" s="68"/>
      <c r="C8" s="68"/>
      <c r="D8" s="68"/>
      <c r="E8" s="68"/>
      <c r="F8" s="68"/>
      <c r="G8" s="68"/>
      <c r="H8" s="69"/>
      <c r="I8" s="68"/>
      <c r="J8" s="14" t="s">
        <v>10</v>
      </c>
      <c r="K8" s="14" t="s">
        <v>30</v>
      </c>
      <c r="L8" s="14" t="s">
        <v>31</v>
      </c>
      <c r="M8" s="14" t="s">
        <v>32</v>
      </c>
      <c r="N8" s="68"/>
      <c r="O8" s="69"/>
      <c r="P8" s="69"/>
      <c r="Q8" s="69"/>
      <c r="R8" s="69"/>
    </row>
    <row r="9" spans="2:20" s="27" customFormat="1" ht="70.5" customHeight="1" x14ac:dyDescent="0.25">
      <c r="B9" s="59" t="s">
        <v>38</v>
      </c>
      <c r="C9" s="59" t="s">
        <v>39</v>
      </c>
      <c r="D9" s="56" t="s">
        <v>40</v>
      </c>
      <c r="E9" s="59" t="s">
        <v>41</v>
      </c>
      <c r="F9" s="22" t="s">
        <v>42</v>
      </c>
      <c r="G9" s="16">
        <v>1200</v>
      </c>
      <c r="H9" s="23"/>
      <c r="I9" s="19" t="s">
        <v>48</v>
      </c>
      <c r="J9" s="24"/>
      <c r="K9" s="24">
        <v>59595960000</v>
      </c>
      <c r="L9" s="24">
        <v>0</v>
      </c>
      <c r="M9" s="24">
        <v>0</v>
      </c>
      <c r="N9" s="25">
        <f>+J9+K9+L9-M9</f>
        <v>59595960000</v>
      </c>
      <c r="O9" s="24">
        <v>59595960000</v>
      </c>
      <c r="P9" s="26">
        <f>+O9/N9</f>
        <v>1</v>
      </c>
      <c r="Q9" s="24">
        <v>59595960000</v>
      </c>
      <c r="R9" s="26">
        <f>+Q9/N9</f>
        <v>1</v>
      </c>
    </row>
    <row r="10" spans="2:20" s="27" customFormat="1" ht="70.5" customHeight="1" x14ac:dyDescent="0.25">
      <c r="B10" s="60"/>
      <c r="C10" s="60"/>
      <c r="D10" s="57"/>
      <c r="E10" s="60"/>
      <c r="F10" s="23" t="s">
        <v>43</v>
      </c>
      <c r="G10" s="17">
        <v>200</v>
      </c>
      <c r="H10" s="23"/>
      <c r="I10" s="20" t="s">
        <v>49</v>
      </c>
      <c r="J10" s="24">
        <v>19250000000</v>
      </c>
      <c r="K10" s="24">
        <v>0</v>
      </c>
      <c r="L10" s="24">
        <v>0</v>
      </c>
      <c r="M10" s="24">
        <v>4836000000</v>
      </c>
      <c r="N10" s="25">
        <f t="shared" ref="N10:N15" si="0">+J10+K10+L10-M10</f>
        <v>14414000000</v>
      </c>
      <c r="O10" s="24">
        <v>14414000000</v>
      </c>
      <c r="P10" s="26">
        <f>+O10/N10</f>
        <v>1</v>
      </c>
      <c r="Q10" s="24">
        <v>9381910000</v>
      </c>
      <c r="R10" s="26">
        <f t="shared" ref="R10:R15" si="1">+Q10/N10</f>
        <v>0.65088871930067993</v>
      </c>
    </row>
    <row r="11" spans="2:20" s="27" customFormat="1" ht="70.5" customHeight="1" x14ac:dyDescent="0.25">
      <c r="B11" s="60"/>
      <c r="C11" s="60"/>
      <c r="D11" s="57"/>
      <c r="E11" s="60"/>
      <c r="F11" s="22" t="s">
        <v>44</v>
      </c>
      <c r="G11" s="17">
        <v>300</v>
      </c>
      <c r="H11" s="23"/>
      <c r="I11" s="20" t="s">
        <v>50</v>
      </c>
      <c r="J11" s="24">
        <v>36182182807</v>
      </c>
      <c r="K11" s="24">
        <v>0</v>
      </c>
      <c r="L11" s="24">
        <v>4836000000</v>
      </c>
      <c r="M11" s="24">
        <v>0</v>
      </c>
      <c r="N11" s="30">
        <f>+J11+K11+L11-M11-28316091403</f>
        <v>12702091404</v>
      </c>
      <c r="O11" s="24">
        <v>12702091404</v>
      </c>
      <c r="P11" s="26">
        <f t="shared" ref="P11:P15" si="2">+O11/N11</f>
        <v>1</v>
      </c>
      <c r="Q11" s="24">
        <v>5477306949</v>
      </c>
      <c r="R11" s="26">
        <f t="shared" si="1"/>
        <v>0.43121300066185542</v>
      </c>
    </row>
    <row r="12" spans="2:20" s="27" customFormat="1" ht="70.5" customHeight="1" x14ac:dyDescent="0.25">
      <c r="B12" s="60"/>
      <c r="C12" s="60"/>
      <c r="D12" s="57"/>
      <c r="E12" s="60"/>
      <c r="F12" s="23" t="s">
        <v>45</v>
      </c>
      <c r="G12" s="18" t="s">
        <v>47</v>
      </c>
      <c r="H12" s="23"/>
      <c r="I12" s="20" t="s">
        <v>51</v>
      </c>
      <c r="J12" s="24"/>
      <c r="K12" s="24">
        <v>33226829513</v>
      </c>
      <c r="L12" s="24">
        <v>0</v>
      </c>
      <c r="M12" s="24">
        <v>0</v>
      </c>
      <c r="N12" s="25">
        <f t="shared" si="0"/>
        <v>33226829513</v>
      </c>
      <c r="O12" s="24">
        <v>33226829513</v>
      </c>
      <c r="P12" s="26">
        <f t="shared" si="2"/>
        <v>1</v>
      </c>
      <c r="Q12" s="24">
        <v>0</v>
      </c>
      <c r="R12" s="26">
        <f t="shared" si="1"/>
        <v>0</v>
      </c>
    </row>
    <row r="13" spans="2:20" s="27" customFormat="1" ht="70.5" customHeight="1" x14ac:dyDescent="0.25">
      <c r="B13" s="60"/>
      <c r="C13" s="60"/>
      <c r="D13" s="58"/>
      <c r="E13" s="61"/>
      <c r="F13" s="23" t="s">
        <v>46</v>
      </c>
      <c r="G13" s="18" t="s">
        <v>47</v>
      </c>
      <c r="H13" s="23"/>
      <c r="I13" s="20" t="s">
        <v>52</v>
      </c>
      <c r="J13" s="24">
        <v>1200000000</v>
      </c>
      <c r="K13" s="24">
        <v>0</v>
      </c>
      <c r="L13" s="24">
        <v>0</v>
      </c>
      <c r="M13" s="24">
        <v>0</v>
      </c>
      <c r="N13" s="25">
        <f t="shared" si="0"/>
        <v>1200000000</v>
      </c>
      <c r="O13" s="24">
        <v>1200000000</v>
      </c>
      <c r="P13" s="26">
        <f t="shared" si="2"/>
        <v>1</v>
      </c>
      <c r="Q13" s="24">
        <v>0</v>
      </c>
      <c r="R13" s="26">
        <f t="shared" si="1"/>
        <v>0</v>
      </c>
    </row>
    <row r="14" spans="2:20" s="27" customFormat="1" ht="18.75" customHeight="1" x14ac:dyDescent="0.25">
      <c r="B14" s="60"/>
      <c r="C14" s="60"/>
      <c r="D14" s="23"/>
      <c r="E14" s="28" t="s">
        <v>53</v>
      </c>
      <c r="F14" s="28"/>
      <c r="G14" s="28"/>
      <c r="H14" s="28"/>
      <c r="I14" s="28"/>
      <c r="J14" s="29">
        <f>SUM(J9:J13)</f>
        <v>56632182807</v>
      </c>
      <c r="K14" s="29">
        <f>SUM(K9:K13)</f>
        <v>92822789513</v>
      </c>
      <c r="L14" s="29">
        <f t="shared" ref="L14:N14" si="3">SUM(L9:L13)</f>
        <v>4836000000</v>
      </c>
      <c r="M14" s="29">
        <f t="shared" si="3"/>
        <v>4836000000</v>
      </c>
      <c r="N14" s="29">
        <f t="shared" si="3"/>
        <v>121138880917</v>
      </c>
      <c r="O14" s="29">
        <f>SUM(O9:O13)</f>
        <v>121138880917</v>
      </c>
      <c r="P14" s="28"/>
      <c r="Q14" s="29">
        <f>SUM(Q9:Q13)</f>
        <v>74455176949</v>
      </c>
      <c r="R14" s="28"/>
      <c r="S14" s="37"/>
      <c r="T14" s="38"/>
    </row>
    <row r="15" spans="2:20" s="27" customFormat="1" ht="70.5" customHeight="1" x14ac:dyDescent="0.25">
      <c r="B15" s="60"/>
      <c r="C15" s="60"/>
      <c r="D15" s="23" t="s">
        <v>54</v>
      </c>
      <c r="E15" s="22" t="s">
        <v>55</v>
      </c>
      <c r="F15" s="22" t="s">
        <v>56</v>
      </c>
      <c r="G15" s="18" t="s">
        <v>47</v>
      </c>
      <c r="H15" s="23"/>
      <c r="I15" s="22" t="s">
        <v>57</v>
      </c>
      <c r="J15" s="24">
        <v>50000000000</v>
      </c>
      <c r="K15" s="24">
        <v>0</v>
      </c>
      <c r="L15" s="24">
        <v>0</v>
      </c>
      <c r="M15" s="24">
        <v>0</v>
      </c>
      <c r="N15" s="25">
        <f t="shared" si="0"/>
        <v>50000000000</v>
      </c>
      <c r="O15" s="24">
        <v>49990446285</v>
      </c>
      <c r="P15" s="26">
        <f t="shared" si="2"/>
        <v>0.99980892570000002</v>
      </c>
      <c r="Q15" s="24">
        <v>49604304502.599998</v>
      </c>
      <c r="R15" s="26">
        <f t="shared" si="1"/>
        <v>0.99208609005199999</v>
      </c>
    </row>
    <row r="16" spans="2:20" s="27" customFormat="1" ht="17.25" customHeight="1" x14ac:dyDescent="0.25">
      <c r="B16" s="60"/>
      <c r="C16" s="60"/>
      <c r="D16" s="23"/>
      <c r="E16" s="28" t="s">
        <v>53</v>
      </c>
      <c r="F16" s="28"/>
      <c r="G16" s="28"/>
      <c r="H16" s="28"/>
      <c r="I16" s="28"/>
      <c r="J16" s="29">
        <f>+J15</f>
        <v>50000000000</v>
      </c>
      <c r="K16" s="29">
        <f t="shared" ref="K16:O16" si="4">+K15</f>
        <v>0</v>
      </c>
      <c r="L16" s="29">
        <f t="shared" si="4"/>
        <v>0</v>
      </c>
      <c r="M16" s="29">
        <f t="shared" si="4"/>
        <v>0</v>
      </c>
      <c r="N16" s="29">
        <f t="shared" si="4"/>
        <v>50000000000</v>
      </c>
      <c r="O16" s="29">
        <f t="shared" si="4"/>
        <v>49990446285</v>
      </c>
      <c r="P16" s="28"/>
      <c r="Q16" s="29">
        <f>+Q15</f>
        <v>49604304502.599998</v>
      </c>
      <c r="R16" s="28"/>
    </row>
    <row r="17" spans="2:19" s="27" customFormat="1" ht="39" customHeight="1" x14ac:dyDescent="0.25">
      <c r="B17" s="60"/>
      <c r="C17" s="60"/>
      <c r="D17" s="56" t="s">
        <v>58</v>
      </c>
      <c r="E17" s="59"/>
      <c r="F17" s="56" t="s">
        <v>59</v>
      </c>
      <c r="G17" s="56"/>
      <c r="H17" s="23"/>
      <c r="I17" s="23" t="s">
        <v>62</v>
      </c>
      <c r="J17" s="65">
        <v>2800000000</v>
      </c>
      <c r="K17" s="65">
        <v>0</v>
      </c>
      <c r="L17" s="65">
        <v>0</v>
      </c>
      <c r="M17" s="65">
        <v>0</v>
      </c>
      <c r="N17" s="65">
        <f>+J17+K17+L17-M17</f>
        <v>2800000000</v>
      </c>
      <c r="O17" s="65">
        <v>2800000000</v>
      </c>
      <c r="P17" s="63">
        <f>+O17/N17</f>
        <v>1</v>
      </c>
      <c r="Q17" s="65"/>
      <c r="R17" s="63">
        <f>+Q17/N17</f>
        <v>0</v>
      </c>
    </row>
    <row r="18" spans="2:19" s="27" customFormat="1" ht="32.25" customHeight="1" x14ac:dyDescent="0.25">
      <c r="B18" s="60"/>
      <c r="C18" s="60"/>
      <c r="D18" s="57"/>
      <c r="E18" s="60"/>
      <c r="F18" s="57"/>
      <c r="G18" s="58"/>
      <c r="H18" s="23"/>
      <c r="I18" s="23" t="s">
        <v>63</v>
      </c>
      <c r="J18" s="66"/>
      <c r="K18" s="66"/>
      <c r="L18" s="66"/>
      <c r="M18" s="66"/>
      <c r="N18" s="66"/>
      <c r="O18" s="66"/>
      <c r="P18" s="64"/>
      <c r="Q18" s="66"/>
      <c r="R18" s="64"/>
    </row>
    <row r="19" spans="2:19" s="27" customFormat="1" ht="37.5" customHeight="1" x14ac:dyDescent="0.25">
      <c r="B19" s="60"/>
      <c r="C19" s="60"/>
      <c r="D19" s="57"/>
      <c r="E19" s="60"/>
      <c r="F19" s="59" t="s">
        <v>60</v>
      </c>
      <c r="G19" s="56"/>
      <c r="H19" s="23"/>
      <c r="I19" s="22" t="s">
        <v>64</v>
      </c>
      <c r="J19" s="65">
        <v>3500000000</v>
      </c>
      <c r="K19" s="65">
        <v>0</v>
      </c>
      <c r="L19" s="65">
        <v>0</v>
      </c>
      <c r="M19" s="65">
        <v>0</v>
      </c>
      <c r="N19" s="65">
        <f t="shared" ref="N19" si="5">+J19+K19+L19-M19</f>
        <v>3500000000</v>
      </c>
      <c r="O19" s="65">
        <v>3500000000</v>
      </c>
      <c r="P19" s="63">
        <f t="shared" ref="P19" si="6">+O19/N19</f>
        <v>1</v>
      </c>
      <c r="Q19" s="65">
        <v>3500000000</v>
      </c>
      <c r="R19" s="63">
        <f t="shared" ref="R19" si="7">+Q19/N19</f>
        <v>1</v>
      </c>
    </row>
    <row r="20" spans="2:19" s="27" customFormat="1" ht="30" customHeight="1" x14ac:dyDescent="0.25">
      <c r="B20" s="60"/>
      <c r="C20" s="60"/>
      <c r="D20" s="57"/>
      <c r="E20" s="60"/>
      <c r="F20" s="61"/>
      <c r="G20" s="58"/>
      <c r="H20" s="23"/>
      <c r="I20" s="22" t="s">
        <v>65</v>
      </c>
      <c r="J20" s="66"/>
      <c r="K20" s="66"/>
      <c r="L20" s="66"/>
      <c r="M20" s="66"/>
      <c r="N20" s="66"/>
      <c r="O20" s="66"/>
      <c r="P20" s="64"/>
      <c r="Q20" s="66"/>
      <c r="R20" s="64"/>
    </row>
    <row r="21" spans="2:19" s="27" customFormat="1" ht="38.25" customHeight="1" x14ac:dyDescent="0.25">
      <c r="B21" s="60"/>
      <c r="C21" s="60"/>
      <c r="D21" s="57"/>
      <c r="E21" s="60"/>
      <c r="F21" s="59" t="s">
        <v>61</v>
      </c>
      <c r="G21" s="56">
        <v>123</v>
      </c>
      <c r="H21" s="23"/>
      <c r="I21" s="23" t="s">
        <v>66</v>
      </c>
      <c r="J21" s="65">
        <v>83700000000</v>
      </c>
      <c r="K21" s="65">
        <v>0</v>
      </c>
      <c r="L21" s="65">
        <v>0</v>
      </c>
      <c r="M21" s="65">
        <v>0</v>
      </c>
      <c r="N21" s="65">
        <f>+J21+K21+L21-M21-72000000000</f>
        <v>11700000000</v>
      </c>
      <c r="O21" s="65">
        <v>11700000000</v>
      </c>
      <c r="P21" s="63">
        <f t="shared" ref="P21" si="8">+O21/N21</f>
        <v>1</v>
      </c>
      <c r="Q21" s="65">
        <v>3973891996</v>
      </c>
      <c r="R21" s="63">
        <f t="shared" ref="R21" si="9">+Q21/N21</f>
        <v>0.33964888854700853</v>
      </c>
    </row>
    <row r="22" spans="2:19" s="27" customFormat="1" ht="21" customHeight="1" x14ac:dyDescent="0.25">
      <c r="B22" s="61"/>
      <c r="C22" s="61"/>
      <c r="D22" s="58"/>
      <c r="E22" s="61"/>
      <c r="F22" s="61"/>
      <c r="G22" s="58"/>
      <c r="H22" s="23"/>
      <c r="I22" s="23" t="s">
        <v>67</v>
      </c>
      <c r="J22" s="66"/>
      <c r="K22" s="66"/>
      <c r="L22" s="66"/>
      <c r="M22" s="66"/>
      <c r="N22" s="66"/>
      <c r="O22" s="66"/>
      <c r="P22" s="64"/>
      <c r="Q22" s="66"/>
      <c r="R22" s="64"/>
    </row>
    <row r="23" spans="2:19" s="27" customFormat="1" ht="21" customHeight="1" x14ac:dyDescent="0.25">
      <c r="B23" s="15"/>
      <c r="C23" s="23"/>
      <c r="D23" s="23"/>
      <c r="E23" s="28" t="s">
        <v>53</v>
      </c>
      <c r="F23" s="28"/>
      <c r="G23" s="28"/>
      <c r="H23" s="28"/>
      <c r="I23" s="28"/>
      <c r="J23" s="29">
        <f>SUM(J17:J22)</f>
        <v>90000000000</v>
      </c>
      <c r="K23" s="29">
        <f t="shared" ref="K23:N23" si="10">SUM(K17:K22)</f>
        <v>0</v>
      </c>
      <c r="L23" s="29">
        <f t="shared" si="10"/>
        <v>0</v>
      </c>
      <c r="M23" s="29">
        <f t="shared" si="10"/>
        <v>0</v>
      </c>
      <c r="N23" s="29">
        <f t="shared" si="10"/>
        <v>18000000000</v>
      </c>
      <c r="O23" s="29">
        <f>SUM(O17:O22)</f>
        <v>18000000000</v>
      </c>
      <c r="P23" s="28"/>
      <c r="Q23" s="29">
        <f>SUM(Q17:Q22)</f>
        <v>7473891996</v>
      </c>
      <c r="R23" s="28"/>
    </row>
    <row r="24" spans="2:19" s="27" customFormat="1" ht="70.5" customHeight="1" x14ac:dyDescent="0.25">
      <c r="B24" s="59" t="s">
        <v>68</v>
      </c>
      <c r="C24" s="59" t="s">
        <v>69</v>
      </c>
      <c r="D24" s="56" t="s">
        <v>70</v>
      </c>
      <c r="E24" s="59" t="s">
        <v>74</v>
      </c>
      <c r="F24" s="59" t="s">
        <v>75</v>
      </c>
      <c r="G24" s="56"/>
      <c r="H24" s="23"/>
      <c r="I24" s="22" t="s">
        <v>71</v>
      </c>
      <c r="J24" s="24">
        <v>4475000000</v>
      </c>
      <c r="K24" s="24">
        <v>0</v>
      </c>
      <c r="L24" s="24">
        <v>0</v>
      </c>
      <c r="M24" s="24">
        <v>0</v>
      </c>
      <c r="N24" s="25">
        <f>+J24+K24+L24-M24-3900000000</f>
        <v>575000000</v>
      </c>
      <c r="O24" s="24">
        <v>2600000000</v>
      </c>
      <c r="P24" s="26">
        <f>+O24/N24</f>
        <v>4.5217391304347823</v>
      </c>
      <c r="Q24" s="24">
        <v>649122038</v>
      </c>
      <c r="R24" s="26">
        <f>+Q24/N24</f>
        <v>1.1289078921739131</v>
      </c>
    </row>
    <row r="25" spans="2:19" s="27" customFormat="1" ht="70.5" customHeight="1" x14ac:dyDescent="0.25">
      <c r="B25" s="60"/>
      <c r="C25" s="60"/>
      <c r="D25" s="57"/>
      <c r="E25" s="60"/>
      <c r="F25" s="60"/>
      <c r="G25" s="57"/>
      <c r="H25" s="23"/>
      <c r="I25" s="22" t="s">
        <v>72</v>
      </c>
      <c r="J25" s="24">
        <v>655000000</v>
      </c>
      <c r="K25" s="24">
        <v>0</v>
      </c>
      <c r="L25" s="24">
        <v>0</v>
      </c>
      <c r="M25" s="24">
        <v>0</v>
      </c>
      <c r="N25" s="25">
        <f t="shared" ref="N25:N26" si="11">+J25+K25+L25-M25</f>
        <v>655000000</v>
      </c>
      <c r="O25" s="25">
        <v>0</v>
      </c>
      <c r="P25" s="26">
        <f>+O25/N25</f>
        <v>0</v>
      </c>
      <c r="Q25" s="24">
        <v>0</v>
      </c>
      <c r="R25" s="26">
        <f>+Q25/N25</f>
        <v>0</v>
      </c>
    </row>
    <row r="26" spans="2:19" s="27" customFormat="1" ht="70.5" customHeight="1" x14ac:dyDescent="0.25">
      <c r="B26" s="61"/>
      <c r="C26" s="61"/>
      <c r="D26" s="58"/>
      <c r="E26" s="61"/>
      <c r="F26" s="61"/>
      <c r="G26" s="58"/>
      <c r="H26" s="23"/>
      <c r="I26" s="22" t="s">
        <v>73</v>
      </c>
      <c r="J26" s="24">
        <v>1370000000</v>
      </c>
      <c r="K26" s="24">
        <v>0</v>
      </c>
      <c r="L26" s="24">
        <v>0</v>
      </c>
      <c r="M26" s="24">
        <v>0</v>
      </c>
      <c r="N26" s="25">
        <f t="shared" si="11"/>
        <v>1370000000</v>
      </c>
      <c r="O26" s="25">
        <v>0</v>
      </c>
      <c r="P26" s="26">
        <f>+O26/N26</f>
        <v>0</v>
      </c>
      <c r="Q26" s="24">
        <v>0</v>
      </c>
      <c r="R26" s="26">
        <f>+Q26/N26</f>
        <v>0</v>
      </c>
    </row>
    <row r="27" spans="2:19" s="27" customFormat="1" ht="24" customHeight="1" x14ac:dyDescent="0.25">
      <c r="B27" s="15"/>
      <c r="C27" s="23"/>
      <c r="D27" s="23"/>
      <c r="E27" s="28" t="s">
        <v>53</v>
      </c>
      <c r="F27" s="28"/>
      <c r="G27" s="28"/>
      <c r="H27" s="28"/>
      <c r="I27" s="28"/>
      <c r="J27" s="29">
        <f>SUM(J24:J26)</f>
        <v>6500000000</v>
      </c>
      <c r="K27" s="29">
        <f t="shared" ref="K27:O27" si="12">SUM(K24:K26)</f>
        <v>0</v>
      </c>
      <c r="L27" s="29">
        <f t="shared" si="12"/>
        <v>0</v>
      </c>
      <c r="M27" s="29">
        <f t="shared" si="12"/>
        <v>0</v>
      </c>
      <c r="N27" s="29">
        <f t="shared" si="12"/>
        <v>2600000000</v>
      </c>
      <c r="O27" s="29">
        <f t="shared" si="12"/>
        <v>2600000000</v>
      </c>
      <c r="P27" s="28"/>
      <c r="Q27" s="29">
        <f>SUM(Q24:Q26)</f>
        <v>649122038</v>
      </c>
      <c r="R27" s="28"/>
    </row>
    <row r="28" spans="2:19" s="27" customFormat="1" ht="70.5" customHeight="1" x14ac:dyDescent="0.25">
      <c r="B28" s="59" t="s">
        <v>88</v>
      </c>
      <c r="C28" s="59" t="s">
        <v>76</v>
      </c>
      <c r="D28" s="56" t="s">
        <v>77</v>
      </c>
      <c r="E28" s="59" t="s">
        <v>78</v>
      </c>
      <c r="F28" s="22" t="s">
        <v>79</v>
      </c>
      <c r="G28" s="23">
        <v>280</v>
      </c>
      <c r="H28" s="23"/>
      <c r="I28" s="22" t="s">
        <v>83</v>
      </c>
      <c r="J28" s="24">
        <v>1050000000</v>
      </c>
      <c r="K28" s="24">
        <v>0</v>
      </c>
      <c r="L28" s="24">
        <v>0</v>
      </c>
      <c r="M28" s="24">
        <v>317948166</v>
      </c>
      <c r="N28" s="25">
        <f>+J28+K28+L28-M28-280565397</f>
        <v>451486437</v>
      </c>
      <c r="O28" s="34">
        <v>307086134</v>
      </c>
      <c r="P28" s="35">
        <f>+O28/N28</f>
        <v>0.68016690831401427</v>
      </c>
      <c r="Q28" s="34">
        <v>287186014</v>
      </c>
      <c r="R28" s="26">
        <f>+Q28/N28</f>
        <v>0.6360900139288127</v>
      </c>
    </row>
    <row r="29" spans="2:19" s="27" customFormat="1" ht="70.5" customHeight="1" x14ac:dyDescent="0.25">
      <c r="B29" s="60"/>
      <c r="C29" s="60"/>
      <c r="D29" s="57"/>
      <c r="E29" s="60"/>
      <c r="F29" s="22" t="s">
        <v>80</v>
      </c>
      <c r="G29" s="23">
        <v>37</v>
      </c>
      <c r="H29" s="23"/>
      <c r="I29" s="22" t="s">
        <v>84</v>
      </c>
      <c r="J29" s="24">
        <v>11500000000</v>
      </c>
      <c r="K29" s="24">
        <v>0</v>
      </c>
      <c r="L29" s="24">
        <v>0</v>
      </c>
      <c r="M29" s="24">
        <v>521282848</v>
      </c>
      <c r="N29" s="25">
        <f>+J29+K29+L29-M29-1111528787</f>
        <v>9867188365</v>
      </c>
      <c r="O29" s="30">
        <v>9834159062</v>
      </c>
      <c r="P29" s="35">
        <f t="shared" ref="P29:P32" si="13">+O29/N29</f>
        <v>0.99665261249930537</v>
      </c>
      <c r="Q29" s="30">
        <v>9260048600</v>
      </c>
      <c r="R29" s="26">
        <f t="shared" ref="R29:R32" si="14">+Q29/N29</f>
        <v>0.93846881780897273</v>
      </c>
    </row>
    <row r="30" spans="2:19" s="27" customFormat="1" ht="70.5" customHeight="1" x14ac:dyDescent="0.25">
      <c r="B30" s="60"/>
      <c r="C30" s="60"/>
      <c r="D30" s="57"/>
      <c r="E30" s="60"/>
      <c r="F30" s="22" t="s">
        <v>81</v>
      </c>
      <c r="G30" s="23">
        <v>3500</v>
      </c>
      <c r="H30" s="23"/>
      <c r="I30" s="22" t="s">
        <v>85</v>
      </c>
      <c r="J30" s="24">
        <v>2200000000</v>
      </c>
      <c r="K30" s="24">
        <v>0</v>
      </c>
      <c r="L30" s="24">
        <v>1363201642</v>
      </c>
      <c r="M30" s="24">
        <v>523970628</v>
      </c>
      <c r="N30" s="25">
        <f>+J30+K30+L30-M30</f>
        <v>3039231014</v>
      </c>
      <c r="O30" s="34">
        <v>3039231014</v>
      </c>
      <c r="P30" s="35">
        <f t="shared" si="13"/>
        <v>1</v>
      </c>
      <c r="Q30" s="34">
        <v>69054396</v>
      </c>
      <c r="R30" s="26">
        <f t="shared" si="14"/>
        <v>2.2721009255928841E-2</v>
      </c>
      <c r="S30" s="33"/>
    </row>
    <row r="31" spans="2:19" s="27" customFormat="1" ht="53.25" customHeight="1" x14ac:dyDescent="0.25">
      <c r="B31" s="60"/>
      <c r="C31" s="60"/>
      <c r="D31" s="57"/>
      <c r="E31" s="60"/>
      <c r="F31" s="59" t="s">
        <v>82</v>
      </c>
      <c r="G31" s="23">
        <v>1</v>
      </c>
      <c r="H31" s="23"/>
      <c r="I31" s="22" t="s">
        <v>86</v>
      </c>
      <c r="J31" s="24">
        <v>350000000</v>
      </c>
      <c r="K31" s="24">
        <v>0</v>
      </c>
      <c r="L31" s="24">
        <v>0</v>
      </c>
      <c r="M31" s="24">
        <v>350000000</v>
      </c>
      <c r="N31" s="25">
        <f t="shared" ref="N31" si="15">+J31+K31+L31-M31</f>
        <v>0</v>
      </c>
      <c r="O31" s="39"/>
      <c r="P31" s="35">
        <v>0</v>
      </c>
      <c r="Q31" s="34">
        <v>0</v>
      </c>
      <c r="R31" s="26">
        <v>0</v>
      </c>
    </row>
    <row r="32" spans="2:19" s="27" customFormat="1" ht="56.25" customHeight="1" x14ac:dyDescent="0.25">
      <c r="B32" s="61"/>
      <c r="C32" s="61"/>
      <c r="D32" s="58"/>
      <c r="E32" s="61"/>
      <c r="F32" s="61"/>
      <c r="G32" s="23">
        <v>2</v>
      </c>
      <c r="H32" s="23"/>
      <c r="I32" s="22" t="s">
        <v>87</v>
      </c>
      <c r="J32" s="24">
        <v>1900000000</v>
      </c>
      <c r="K32" s="24">
        <v>0</v>
      </c>
      <c r="L32" s="24">
        <v>0</v>
      </c>
      <c r="M32" s="24">
        <v>0</v>
      </c>
      <c r="N32" s="25">
        <f>1900000000</f>
        <v>1900000000</v>
      </c>
      <c r="O32" s="34">
        <v>1900000000</v>
      </c>
      <c r="P32" s="35">
        <f t="shared" si="13"/>
        <v>1</v>
      </c>
      <c r="Q32" s="34">
        <v>0</v>
      </c>
      <c r="R32" s="26">
        <f t="shared" si="14"/>
        <v>0</v>
      </c>
      <c r="S32" s="33"/>
    </row>
    <row r="33" spans="2:21" s="27" customFormat="1" ht="25.5" customHeight="1" x14ac:dyDescent="0.25">
      <c r="B33" s="21"/>
      <c r="C33" s="23"/>
      <c r="D33" s="23"/>
      <c r="E33" s="28" t="s">
        <v>53</v>
      </c>
      <c r="F33" s="28"/>
      <c r="G33" s="28"/>
      <c r="H33" s="28"/>
      <c r="I33" s="28"/>
      <c r="J33" s="29">
        <f>SUM(J28:J32)</f>
        <v>17000000000</v>
      </c>
      <c r="K33" s="29">
        <f t="shared" ref="K33:M33" si="16">SUM(K28:K32)</f>
        <v>0</v>
      </c>
      <c r="L33" s="29">
        <f t="shared" si="16"/>
        <v>1363201642</v>
      </c>
      <c r="M33" s="29">
        <f t="shared" si="16"/>
        <v>1713201642</v>
      </c>
      <c r="N33" s="29">
        <f>SUM(N28:N32)</f>
        <v>15257905816</v>
      </c>
      <c r="O33" s="29">
        <f>SUM(O28:O32)</f>
        <v>15080476210</v>
      </c>
      <c r="P33" s="28"/>
      <c r="Q33" s="29">
        <f>SUM(Q28:Q32)</f>
        <v>9616289010</v>
      </c>
      <c r="R33" s="28"/>
      <c r="S33" s="36"/>
      <c r="T33" s="33"/>
      <c r="U33" s="33"/>
    </row>
    <row r="34" spans="2:21" s="27" customFormat="1" ht="89.25" customHeight="1" x14ac:dyDescent="0.25">
      <c r="B34" s="54" t="s">
        <v>89</v>
      </c>
      <c r="C34" s="59" t="s">
        <v>90</v>
      </c>
      <c r="D34" s="56" t="s">
        <v>91</v>
      </c>
      <c r="E34" s="59" t="s">
        <v>92</v>
      </c>
      <c r="F34" s="22" t="s">
        <v>93</v>
      </c>
      <c r="G34" s="23">
        <v>2</v>
      </c>
      <c r="H34" s="23"/>
      <c r="I34" s="22" t="s">
        <v>97</v>
      </c>
      <c r="J34" s="24">
        <v>230000000</v>
      </c>
      <c r="K34" s="24">
        <v>0</v>
      </c>
      <c r="L34" s="24">
        <v>0</v>
      </c>
      <c r="M34" s="24">
        <v>0</v>
      </c>
      <c r="N34" s="25">
        <f>+J34+K34+L34-M34</f>
        <v>230000000</v>
      </c>
      <c r="O34" s="25">
        <v>47878038.93</v>
      </c>
      <c r="P34" s="35">
        <f>+O34/N34</f>
        <v>0.20816538665217391</v>
      </c>
      <c r="Q34" s="34">
        <v>0</v>
      </c>
      <c r="R34" s="26">
        <f>+Q34/N34</f>
        <v>0</v>
      </c>
    </row>
    <row r="35" spans="2:21" s="27" customFormat="1" ht="90.75" customHeight="1" x14ac:dyDescent="0.25">
      <c r="B35" s="55"/>
      <c r="C35" s="60"/>
      <c r="D35" s="57"/>
      <c r="E35" s="60"/>
      <c r="F35" s="59" t="s">
        <v>94</v>
      </c>
      <c r="G35" s="59" t="s">
        <v>95</v>
      </c>
      <c r="H35" s="23"/>
      <c r="I35" s="22" t="s">
        <v>96</v>
      </c>
      <c r="J35" s="24">
        <v>617320000</v>
      </c>
      <c r="K35" s="24">
        <v>0</v>
      </c>
      <c r="L35" s="24">
        <v>0</v>
      </c>
      <c r="M35" s="24">
        <v>0</v>
      </c>
      <c r="N35" s="25">
        <f t="shared" ref="N35:N36" si="17">+J35+K35+L35-M35</f>
        <v>617320000</v>
      </c>
      <c r="O35" s="25">
        <v>407000000</v>
      </c>
      <c r="P35" s="35">
        <f t="shared" ref="P35:P37" si="18">+O35/N35</f>
        <v>0.65930149679258732</v>
      </c>
      <c r="Q35" s="34">
        <v>113539531.16</v>
      </c>
      <c r="R35" s="26">
        <f t="shared" ref="R35:R37" si="19">+Q35/N35</f>
        <v>0.18392329935851745</v>
      </c>
      <c r="S35" s="33"/>
    </row>
    <row r="36" spans="2:21" s="27" customFormat="1" ht="70.5" customHeight="1" x14ac:dyDescent="0.25">
      <c r="B36" s="55"/>
      <c r="C36" s="60"/>
      <c r="D36" s="57"/>
      <c r="E36" s="60"/>
      <c r="F36" s="60"/>
      <c r="G36" s="60"/>
      <c r="H36" s="23"/>
      <c r="I36" s="22" t="s">
        <v>98</v>
      </c>
      <c r="J36" s="24">
        <v>1255481250</v>
      </c>
      <c r="K36" s="24">
        <v>0</v>
      </c>
      <c r="L36" s="24">
        <v>0</v>
      </c>
      <c r="M36" s="24">
        <v>0</v>
      </c>
      <c r="N36" s="25">
        <f t="shared" si="17"/>
        <v>1255481250</v>
      </c>
      <c r="O36" s="34">
        <v>669417370.79999995</v>
      </c>
      <c r="P36" s="35">
        <f t="shared" si="18"/>
        <v>0.53319583291267791</v>
      </c>
      <c r="Q36" s="34">
        <v>566744335.20000005</v>
      </c>
      <c r="R36" s="26">
        <f t="shared" si="19"/>
        <v>0.45141600896070733</v>
      </c>
    </row>
    <row r="37" spans="2:21" s="27" customFormat="1" ht="70.5" customHeight="1" x14ac:dyDescent="0.25">
      <c r="B37" s="62"/>
      <c r="C37" s="61"/>
      <c r="D37" s="58"/>
      <c r="E37" s="61"/>
      <c r="F37" s="61"/>
      <c r="G37" s="61"/>
      <c r="H37" s="23"/>
      <c r="I37" s="22" t="s">
        <v>99</v>
      </c>
      <c r="J37" s="24">
        <v>2897198750</v>
      </c>
      <c r="K37" s="24">
        <v>0</v>
      </c>
      <c r="L37" s="24">
        <v>0</v>
      </c>
      <c r="M37" s="24">
        <v>0</v>
      </c>
      <c r="N37" s="25">
        <f>+J37+K37+L37-M37-1150000000</f>
        <v>1747198750</v>
      </c>
      <c r="O37" s="34">
        <v>2702245506.3499999</v>
      </c>
      <c r="P37" s="35">
        <f t="shared" si="18"/>
        <v>1.5466159796359744</v>
      </c>
      <c r="Q37" s="34">
        <v>2018124164.95</v>
      </c>
      <c r="R37" s="26">
        <f t="shared" si="19"/>
        <v>1.1550627339620063</v>
      </c>
      <c r="S37" s="33"/>
    </row>
    <row r="38" spans="2:21" s="27" customFormat="1" ht="22.5" customHeight="1" x14ac:dyDescent="0.25">
      <c r="B38" s="21"/>
      <c r="C38" s="23"/>
      <c r="D38" s="23"/>
      <c r="E38" s="28" t="s">
        <v>53</v>
      </c>
      <c r="F38" s="28"/>
      <c r="G38" s="28"/>
      <c r="H38" s="28"/>
      <c r="I38" s="28"/>
      <c r="J38" s="29">
        <f>SUM(J34:J37)</f>
        <v>5000000000</v>
      </c>
      <c r="K38" s="29">
        <f t="shared" ref="K38:M38" si="20">SUM(K34:K37)</f>
        <v>0</v>
      </c>
      <c r="L38" s="29">
        <f t="shared" si="20"/>
        <v>0</v>
      </c>
      <c r="M38" s="29">
        <f t="shared" si="20"/>
        <v>0</v>
      </c>
      <c r="N38" s="29">
        <f>SUM(N34:N37)</f>
        <v>3850000000</v>
      </c>
      <c r="O38" s="29">
        <f>SUM(O34:O37)</f>
        <v>3826540916.0799999</v>
      </c>
      <c r="P38" s="28"/>
      <c r="Q38" s="29">
        <f>SUM(Q34:Q37)</f>
        <v>2698408031.3099999</v>
      </c>
      <c r="R38" s="28"/>
      <c r="S38" s="37"/>
      <c r="T38" s="33"/>
    </row>
    <row r="39" spans="2:21" s="27" customFormat="1" ht="70.5" customHeight="1" x14ac:dyDescent="0.25">
      <c r="B39" s="54" t="s">
        <v>120</v>
      </c>
      <c r="C39" s="59" t="s">
        <v>119</v>
      </c>
      <c r="D39" s="56" t="s">
        <v>118</v>
      </c>
      <c r="E39" s="59" t="s">
        <v>117</v>
      </c>
      <c r="F39" s="22" t="s">
        <v>109</v>
      </c>
      <c r="G39" s="23">
        <v>1685</v>
      </c>
      <c r="H39" s="23"/>
      <c r="I39" s="22" t="s">
        <v>100</v>
      </c>
      <c r="J39" s="24">
        <v>3800000000</v>
      </c>
      <c r="K39" s="24">
        <v>0</v>
      </c>
      <c r="L39" s="24">
        <v>0</v>
      </c>
      <c r="M39" s="24">
        <v>0</v>
      </c>
      <c r="N39" s="25">
        <f>+J39+K39+L39-M39</f>
        <v>3800000000</v>
      </c>
      <c r="O39" s="25">
        <v>3800000000</v>
      </c>
      <c r="P39" s="26">
        <f>+O39/N39</f>
        <v>1</v>
      </c>
      <c r="Q39" s="24">
        <v>3800000000</v>
      </c>
      <c r="R39" s="26">
        <f>+Q39/N39</f>
        <v>1</v>
      </c>
    </row>
    <row r="40" spans="2:21" s="27" customFormat="1" ht="70.5" customHeight="1" x14ac:dyDescent="0.25">
      <c r="B40" s="55"/>
      <c r="C40" s="60"/>
      <c r="D40" s="57"/>
      <c r="E40" s="60"/>
      <c r="F40" s="20" t="s">
        <v>110</v>
      </c>
      <c r="G40" s="23">
        <v>170</v>
      </c>
      <c r="H40" s="23"/>
      <c r="I40" s="23" t="s">
        <v>101</v>
      </c>
      <c r="J40" s="24">
        <v>1200000000</v>
      </c>
      <c r="K40" s="24">
        <v>0</v>
      </c>
      <c r="L40" s="24">
        <v>0</v>
      </c>
      <c r="M40" s="24">
        <v>0</v>
      </c>
      <c r="N40" s="25">
        <f t="shared" ref="N40:N46" si="21">+J40+K40+L40-M40</f>
        <v>1200000000</v>
      </c>
      <c r="O40" s="24">
        <v>1200000000</v>
      </c>
      <c r="P40" s="26">
        <f t="shared" ref="P40:P46" si="22">+O40/N40</f>
        <v>1</v>
      </c>
      <c r="Q40" s="24">
        <v>1200000000</v>
      </c>
      <c r="R40" s="26">
        <f t="shared" ref="R40:R46" si="23">+Q40/N40</f>
        <v>1</v>
      </c>
    </row>
    <row r="41" spans="2:21" s="27" customFormat="1" ht="70.5" customHeight="1" x14ac:dyDescent="0.25">
      <c r="B41" s="55"/>
      <c r="C41" s="60"/>
      <c r="D41" s="57"/>
      <c r="E41" s="60"/>
      <c r="F41" s="20" t="s">
        <v>111</v>
      </c>
      <c r="G41" s="23">
        <v>194</v>
      </c>
      <c r="H41" s="23"/>
      <c r="I41" s="22" t="s">
        <v>102</v>
      </c>
      <c r="J41" s="24">
        <v>3200000000</v>
      </c>
      <c r="K41" s="24">
        <v>0</v>
      </c>
      <c r="L41" s="24">
        <v>0</v>
      </c>
      <c r="M41" s="24">
        <v>0</v>
      </c>
      <c r="N41" s="25">
        <f t="shared" si="21"/>
        <v>3200000000</v>
      </c>
      <c r="O41" s="24">
        <v>3200000000</v>
      </c>
      <c r="P41" s="26">
        <f t="shared" si="22"/>
        <v>1</v>
      </c>
      <c r="Q41" s="24">
        <v>3200000000</v>
      </c>
      <c r="R41" s="26">
        <f t="shared" si="23"/>
        <v>1</v>
      </c>
    </row>
    <row r="42" spans="2:21" s="27" customFormat="1" ht="70.5" customHeight="1" x14ac:dyDescent="0.25">
      <c r="B42" s="55"/>
      <c r="C42" s="60"/>
      <c r="D42" s="57"/>
      <c r="E42" s="60"/>
      <c r="F42" s="20" t="s">
        <v>111</v>
      </c>
      <c r="G42" s="23">
        <v>75</v>
      </c>
      <c r="H42" s="23"/>
      <c r="I42" s="22" t="s">
        <v>103</v>
      </c>
      <c r="J42" s="24">
        <v>1600000000</v>
      </c>
      <c r="K42" s="24">
        <v>0</v>
      </c>
      <c r="L42" s="24">
        <v>0</v>
      </c>
      <c r="M42" s="24">
        <v>0</v>
      </c>
      <c r="N42" s="25">
        <f t="shared" si="21"/>
        <v>1600000000</v>
      </c>
      <c r="O42" s="24">
        <v>1600000000</v>
      </c>
      <c r="P42" s="26">
        <f t="shared" si="22"/>
        <v>1</v>
      </c>
      <c r="Q42" s="24">
        <v>1600000000</v>
      </c>
      <c r="R42" s="26">
        <f t="shared" si="23"/>
        <v>1</v>
      </c>
    </row>
    <row r="43" spans="2:21" s="27" customFormat="1" ht="70.5" customHeight="1" x14ac:dyDescent="0.25">
      <c r="B43" s="55"/>
      <c r="C43" s="60"/>
      <c r="D43" s="57"/>
      <c r="E43" s="60"/>
      <c r="F43" s="20" t="s">
        <v>112</v>
      </c>
      <c r="G43" s="23">
        <v>12</v>
      </c>
      <c r="H43" s="23"/>
      <c r="I43" s="22" t="s">
        <v>104</v>
      </c>
      <c r="J43" s="24">
        <v>1500000000</v>
      </c>
      <c r="K43" s="24">
        <v>0</v>
      </c>
      <c r="L43" s="24">
        <v>0</v>
      </c>
      <c r="M43" s="24">
        <v>0</v>
      </c>
      <c r="N43" s="25">
        <f t="shared" si="21"/>
        <v>1500000000</v>
      </c>
      <c r="O43" s="25">
        <v>1500000000</v>
      </c>
      <c r="P43" s="26">
        <f t="shared" si="22"/>
        <v>1</v>
      </c>
      <c r="Q43" s="24">
        <v>1500000000</v>
      </c>
      <c r="R43" s="26">
        <f t="shared" si="23"/>
        <v>1</v>
      </c>
    </row>
    <row r="44" spans="2:21" s="27" customFormat="1" ht="70.5" customHeight="1" x14ac:dyDescent="0.25">
      <c r="B44" s="55"/>
      <c r="C44" s="60"/>
      <c r="D44" s="57"/>
      <c r="E44" s="60"/>
      <c r="F44" s="20" t="s">
        <v>113</v>
      </c>
      <c r="G44" s="23">
        <v>10</v>
      </c>
      <c r="H44" s="23"/>
      <c r="I44" s="22" t="s">
        <v>105</v>
      </c>
      <c r="J44" s="24">
        <v>5400000000</v>
      </c>
      <c r="K44" s="24">
        <v>0</v>
      </c>
      <c r="L44" s="24">
        <v>0</v>
      </c>
      <c r="M44" s="24">
        <v>0</v>
      </c>
      <c r="N44" s="25">
        <f t="shared" si="21"/>
        <v>5400000000</v>
      </c>
      <c r="O44" s="25">
        <v>3380608006</v>
      </c>
      <c r="P44" s="26">
        <f t="shared" si="22"/>
        <v>0.62603851962962964</v>
      </c>
      <c r="Q44" s="24">
        <v>320368287</v>
      </c>
      <c r="R44" s="26">
        <f t="shared" si="23"/>
        <v>5.9327460555555558E-2</v>
      </c>
    </row>
    <row r="45" spans="2:21" s="27" customFormat="1" ht="70.5" customHeight="1" x14ac:dyDescent="0.25">
      <c r="B45" s="55"/>
      <c r="C45" s="60"/>
      <c r="D45" s="57"/>
      <c r="E45" s="60"/>
      <c r="F45" s="20" t="s">
        <v>114</v>
      </c>
      <c r="G45" s="23">
        <v>1</v>
      </c>
      <c r="H45" s="23"/>
      <c r="I45" s="22" t="s">
        <v>106</v>
      </c>
      <c r="J45" s="24">
        <v>413007810</v>
      </c>
      <c r="K45" s="24">
        <v>0</v>
      </c>
      <c r="L45" s="24">
        <v>0</v>
      </c>
      <c r="M45" s="24">
        <v>0</v>
      </c>
      <c r="N45" s="25">
        <f t="shared" si="21"/>
        <v>413007810</v>
      </c>
      <c r="O45" s="25">
        <v>413007810</v>
      </c>
      <c r="P45" s="26">
        <f t="shared" si="22"/>
        <v>1</v>
      </c>
      <c r="Q45" s="24">
        <v>413007810</v>
      </c>
      <c r="R45" s="26">
        <f t="shared" si="23"/>
        <v>1</v>
      </c>
    </row>
    <row r="46" spans="2:21" s="27" customFormat="1" ht="70.5" customHeight="1" x14ac:dyDescent="0.25">
      <c r="B46" s="55"/>
      <c r="C46" s="60"/>
      <c r="D46" s="57"/>
      <c r="E46" s="60"/>
      <c r="F46" s="20" t="s">
        <v>115</v>
      </c>
      <c r="G46" s="23">
        <v>40</v>
      </c>
      <c r="H46" s="23"/>
      <c r="I46" s="22" t="s">
        <v>107</v>
      </c>
      <c r="J46" s="24">
        <v>600000000</v>
      </c>
      <c r="K46" s="24">
        <v>0</v>
      </c>
      <c r="L46" s="24">
        <v>0</v>
      </c>
      <c r="M46" s="24">
        <v>0</v>
      </c>
      <c r="N46" s="25">
        <f t="shared" si="21"/>
        <v>600000000</v>
      </c>
      <c r="O46" s="24">
        <v>600000000</v>
      </c>
      <c r="P46" s="26">
        <f t="shared" si="22"/>
        <v>1</v>
      </c>
      <c r="Q46" s="24">
        <v>600000000</v>
      </c>
      <c r="R46" s="26">
        <f t="shared" si="23"/>
        <v>1</v>
      </c>
    </row>
    <row r="47" spans="2:21" s="27" customFormat="1" ht="70.5" customHeight="1" x14ac:dyDescent="0.25">
      <c r="B47" s="55"/>
      <c r="C47" s="61"/>
      <c r="D47" s="58"/>
      <c r="E47" s="61"/>
      <c r="F47" s="20" t="s">
        <v>116</v>
      </c>
      <c r="G47" s="23">
        <v>6</v>
      </c>
      <c r="H47" s="23"/>
      <c r="I47" s="22" t="s">
        <v>108</v>
      </c>
      <c r="J47" s="24">
        <v>4000000000</v>
      </c>
      <c r="K47" s="24">
        <v>0</v>
      </c>
      <c r="L47" s="24">
        <v>0</v>
      </c>
      <c r="M47" s="24"/>
      <c r="N47" s="25"/>
      <c r="O47" s="24">
        <v>0</v>
      </c>
      <c r="P47" s="40">
        <v>0</v>
      </c>
      <c r="Q47" s="24"/>
      <c r="R47" s="26">
        <v>0</v>
      </c>
      <c r="S47" s="33"/>
    </row>
    <row r="48" spans="2:21" s="27" customFormat="1" ht="26.25" customHeight="1" x14ac:dyDescent="0.25">
      <c r="B48" s="21"/>
      <c r="C48" s="23"/>
      <c r="D48" s="23"/>
      <c r="E48" s="28" t="s">
        <v>53</v>
      </c>
      <c r="F48" s="28"/>
      <c r="G48" s="28"/>
      <c r="H48" s="28"/>
      <c r="I48" s="28"/>
      <c r="J48" s="29">
        <f>SUM(J39:J47)</f>
        <v>21713007810</v>
      </c>
      <c r="K48" s="29">
        <f t="shared" ref="K48:M48" si="24">SUM(K39:K47)</f>
        <v>0</v>
      </c>
      <c r="L48" s="29">
        <f t="shared" si="24"/>
        <v>0</v>
      </c>
      <c r="M48" s="29">
        <f t="shared" si="24"/>
        <v>0</v>
      </c>
      <c r="N48" s="29">
        <f>SUM(N39:N47)</f>
        <v>17713007810</v>
      </c>
      <c r="O48" s="29">
        <f>SUM(O39:O47)</f>
        <v>15693615816</v>
      </c>
      <c r="P48" s="28"/>
      <c r="Q48" s="29">
        <f>SUM(Q39:Q47)</f>
        <v>12633376097</v>
      </c>
      <c r="R48" s="28"/>
      <c r="S48" s="33"/>
    </row>
    <row r="49" spans="2:19" s="27" customFormat="1" ht="29.25" customHeight="1" x14ac:dyDescent="0.25">
      <c r="B49" s="54" t="s">
        <v>134</v>
      </c>
      <c r="C49" s="56" t="s">
        <v>133</v>
      </c>
      <c r="D49" s="56" t="s">
        <v>132</v>
      </c>
      <c r="E49" s="59" t="s">
        <v>131</v>
      </c>
      <c r="F49" s="22" t="s">
        <v>126</v>
      </c>
      <c r="G49" s="23">
        <v>5</v>
      </c>
      <c r="H49" s="23"/>
      <c r="I49" s="22" t="s">
        <v>121</v>
      </c>
      <c r="J49" s="24">
        <v>1535000000</v>
      </c>
      <c r="K49" s="24">
        <v>0</v>
      </c>
      <c r="L49" s="24">
        <v>0</v>
      </c>
      <c r="M49" s="24">
        <v>0</v>
      </c>
      <c r="N49" s="25">
        <f>+J49+K49+L49-M49-1000000000</f>
        <v>535000000</v>
      </c>
      <c r="O49" s="24">
        <v>535000000</v>
      </c>
      <c r="P49" s="26">
        <f>+O49/N49</f>
        <v>1</v>
      </c>
      <c r="Q49" s="24">
        <v>0</v>
      </c>
      <c r="R49" s="26">
        <f>+Q49/N49</f>
        <v>0</v>
      </c>
    </row>
    <row r="50" spans="2:19" s="27" customFormat="1" ht="39.75" customHeight="1" x14ac:dyDescent="0.25">
      <c r="B50" s="55"/>
      <c r="C50" s="57"/>
      <c r="D50" s="57"/>
      <c r="E50" s="60"/>
      <c r="F50" s="20" t="s">
        <v>127</v>
      </c>
      <c r="G50" s="23">
        <v>3</v>
      </c>
      <c r="H50" s="23"/>
      <c r="I50" s="22" t="s">
        <v>122</v>
      </c>
      <c r="J50" s="24">
        <v>1320000000</v>
      </c>
      <c r="K50" s="24">
        <v>0</v>
      </c>
      <c r="L50" s="24">
        <v>0</v>
      </c>
      <c r="M50" s="24">
        <v>82350476</v>
      </c>
      <c r="N50" s="25">
        <f t="shared" ref="N50:N53" si="25">+J50+K50+L50-M50</f>
        <v>1237649524</v>
      </c>
      <c r="O50" s="25">
        <v>1237649524</v>
      </c>
      <c r="P50" s="26">
        <f t="shared" ref="P50:P53" si="26">+O50/N50</f>
        <v>1</v>
      </c>
      <c r="Q50" s="24">
        <v>851968527</v>
      </c>
      <c r="R50" s="26">
        <f t="shared" ref="R50:R53" si="27">+Q50/N50</f>
        <v>0.68837624099470018</v>
      </c>
    </row>
    <row r="51" spans="2:19" s="27" customFormat="1" ht="30" customHeight="1" x14ac:dyDescent="0.25">
      <c r="B51" s="55"/>
      <c r="C51" s="57"/>
      <c r="D51" s="57"/>
      <c r="E51" s="60"/>
      <c r="F51" s="20" t="s">
        <v>128</v>
      </c>
      <c r="G51" s="23">
        <v>1</v>
      </c>
      <c r="H51" s="23"/>
      <c r="I51" s="23" t="s">
        <v>123</v>
      </c>
      <c r="J51" s="24">
        <v>70000000</v>
      </c>
      <c r="K51" s="24">
        <v>0</v>
      </c>
      <c r="L51" s="24">
        <v>40095418</v>
      </c>
      <c r="M51" s="24">
        <v>0</v>
      </c>
      <c r="N51" s="25">
        <f t="shared" si="25"/>
        <v>110095418</v>
      </c>
      <c r="O51" s="24">
        <v>110095418</v>
      </c>
      <c r="P51" s="26">
        <f t="shared" si="26"/>
        <v>1</v>
      </c>
      <c r="Q51" s="24">
        <v>0</v>
      </c>
      <c r="R51" s="26">
        <f t="shared" si="27"/>
        <v>0</v>
      </c>
    </row>
    <row r="52" spans="2:19" s="27" customFormat="1" ht="40.5" customHeight="1" x14ac:dyDescent="0.25">
      <c r="B52" s="55"/>
      <c r="C52" s="57"/>
      <c r="D52" s="57"/>
      <c r="E52" s="60"/>
      <c r="F52" s="20" t="s">
        <v>129</v>
      </c>
      <c r="G52" s="23">
        <v>1</v>
      </c>
      <c r="H52" s="23"/>
      <c r="I52" s="22" t="s">
        <v>124</v>
      </c>
      <c r="J52" s="24">
        <v>50000000</v>
      </c>
      <c r="K52" s="24">
        <v>0</v>
      </c>
      <c r="L52" s="24">
        <v>13016199</v>
      </c>
      <c r="M52" s="24">
        <v>0</v>
      </c>
      <c r="N52" s="25">
        <f t="shared" si="25"/>
        <v>63016199</v>
      </c>
      <c r="O52" s="24">
        <v>63016199</v>
      </c>
      <c r="P52" s="26">
        <f t="shared" si="26"/>
        <v>1</v>
      </c>
      <c r="Q52" s="24">
        <v>0</v>
      </c>
      <c r="R52" s="26">
        <f t="shared" si="27"/>
        <v>0</v>
      </c>
    </row>
    <row r="53" spans="2:19" s="27" customFormat="1" ht="38.25" customHeight="1" x14ac:dyDescent="0.25">
      <c r="B53" s="55"/>
      <c r="C53" s="58"/>
      <c r="D53" s="58"/>
      <c r="E53" s="61"/>
      <c r="F53" s="22" t="s">
        <v>130</v>
      </c>
      <c r="G53" s="23">
        <v>2</v>
      </c>
      <c r="H53" s="23"/>
      <c r="I53" s="22" t="s">
        <v>125</v>
      </c>
      <c r="J53" s="24">
        <v>25000000</v>
      </c>
      <c r="K53" s="24">
        <v>0</v>
      </c>
      <c r="L53" s="24">
        <v>29238859</v>
      </c>
      <c r="M53" s="24"/>
      <c r="N53" s="25">
        <f t="shared" si="25"/>
        <v>54238859</v>
      </c>
      <c r="O53" s="24">
        <v>54238859</v>
      </c>
      <c r="P53" s="26">
        <f t="shared" si="26"/>
        <v>1</v>
      </c>
      <c r="Q53" s="24">
        <v>0</v>
      </c>
      <c r="R53" s="26">
        <f t="shared" si="27"/>
        <v>0</v>
      </c>
    </row>
    <row r="54" spans="2:19" s="27" customFormat="1" ht="26.25" customHeight="1" x14ac:dyDescent="0.25">
      <c r="B54" s="21"/>
      <c r="C54" s="23"/>
      <c r="D54" s="23"/>
      <c r="E54" s="28" t="s">
        <v>53</v>
      </c>
      <c r="F54" s="28"/>
      <c r="G54" s="28"/>
      <c r="H54" s="28"/>
      <c r="I54" s="28"/>
      <c r="J54" s="29">
        <f>SUM(J49:J53)</f>
        <v>3000000000</v>
      </c>
      <c r="K54" s="29">
        <f t="shared" ref="K54:N54" si="28">SUM(K49:K53)</f>
        <v>0</v>
      </c>
      <c r="L54" s="29">
        <f t="shared" si="28"/>
        <v>82350476</v>
      </c>
      <c r="M54" s="29">
        <f t="shared" si="28"/>
        <v>82350476</v>
      </c>
      <c r="N54" s="29">
        <f t="shared" si="28"/>
        <v>2000000000</v>
      </c>
      <c r="O54" s="29">
        <f>SUM(O49:O53)</f>
        <v>2000000000</v>
      </c>
      <c r="P54" s="28"/>
      <c r="Q54" s="29">
        <f>SUM(Q49:Q53)</f>
        <v>851968527</v>
      </c>
      <c r="R54" s="28"/>
    </row>
    <row r="55" spans="2:19" s="27" customFormat="1" ht="70.5" customHeight="1" x14ac:dyDescent="0.25">
      <c r="B55" s="54" t="s">
        <v>156</v>
      </c>
      <c r="C55" s="59" t="s">
        <v>155</v>
      </c>
      <c r="D55" s="56" t="s">
        <v>152</v>
      </c>
      <c r="E55" s="59" t="s">
        <v>153</v>
      </c>
      <c r="F55" s="22" t="s">
        <v>148</v>
      </c>
      <c r="G55" s="23">
        <v>338</v>
      </c>
      <c r="H55" s="23"/>
      <c r="I55" s="20" t="s">
        <v>135</v>
      </c>
      <c r="J55" s="24">
        <v>6093999264</v>
      </c>
      <c r="K55" s="24">
        <v>0</v>
      </c>
      <c r="L55" s="24">
        <v>0</v>
      </c>
      <c r="M55" s="24">
        <v>0</v>
      </c>
      <c r="N55" s="25">
        <f>+J55+K55+L55-M55-5096601252</f>
        <v>997398012</v>
      </c>
      <c r="O55" s="24">
        <v>5096601252</v>
      </c>
      <c r="P55" s="26">
        <f>+O55/N55</f>
        <v>5.1098971430474434</v>
      </c>
      <c r="Q55" s="34">
        <v>755121758</v>
      </c>
      <c r="R55" s="26">
        <f>+Q55/N55</f>
        <v>0.75709170152226046</v>
      </c>
    </row>
    <row r="56" spans="2:19" s="27" customFormat="1" ht="70.5" customHeight="1" x14ac:dyDescent="0.25">
      <c r="B56" s="55"/>
      <c r="C56" s="60"/>
      <c r="D56" s="57"/>
      <c r="E56" s="60"/>
      <c r="F56" s="22" t="s">
        <v>149</v>
      </c>
      <c r="G56" s="23" t="s">
        <v>151</v>
      </c>
      <c r="H56" s="23"/>
      <c r="I56" s="20" t="s">
        <v>136</v>
      </c>
      <c r="J56" s="24">
        <v>4528123736</v>
      </c>
      <c r="K56" s="24">
        <v>0</v>
      </c>
      <c r="L56" s="24">
        <v>0</v>
      </c>
      <c r="M56" s="24">
        <v>0</v>
      </c>
      <c r="N56" s="25">
        <f t="shared" ref="N56:N57" si="29">+J56+K56+L56-M56</f>
        <v>4528123736</v>
      </c>
      <c r="O56" s="24">
        <v>2750000000</v>
      </c>
      <c r="P56" s="26">
        <f t="shared" ref="P56:P58" si="30">+O56/N56</f>
        <v>0.60731555945272431</v>
      </c>
      <c r="Q56" s="34">
        <v>111638972</v>
      </c>
      <c r="R56" s="26">
        <f t="shared" ref="R56:R58" si="31">+Q56/N56</f>
        <v>2.4654576267966188E-2</v>
      </c>
    </row>
    <row r="57" spans="2:19" s="27" customFormat="1" ht="70.5" customHeight="1" x14ac:dyDescent="0.25">
      <c r="B57" s="55"/>
      <c r="C57" s="60"/>
      <c r="D57" s="57"/>
      <c r="E57" s="60"/>
      <c r="F57" s="22" t="s">
        <v>47</v>
      </c>
      <c r="G57" s="23" t="s">
        <v>151</v>
      </c>
      <c r="H57" s="23"/>
      <c r="I57" s="20" t="s">
        <v>137</v>
      </c>
      <c r="J57" s="24">
        <v>450000000</v>
      </c>
      <c r="K57" s="24">
        <v>0</v>
      </c>
      <c r="L57" s="24">
        <v>0</v>
      </c>
      <c r="M57" s="24">
        <v>0</v>
      </c>
      <c r="N57" s="25">
        <f t="shared" si="29"/>
        <v>450000000</v>
      </c>
      <c r="O57" s="24">
        <v>682176782</v>
      </c>
      <c r="P57" s="26">
        <f t="shared" si="30"/>
        <v>1.5159484044444445</v>
      </c>
      <c r="Q57" s="34">
        <v>400000000</v>
      </c>
      <c r="R57" s="26">
        <f t="shared" si="31"/>
        <v>0.88888888888888884</v>
      </c>
    </row>
    <row r="58" spans="2:19" s="27" customFormat="1" ht="70.5" customHeight="1" x14ac:dyDescent="0.25">
      <c r="B58" s="55"/>
      <c r="C58" s="60"/>
      <c r="D58" s="58"/>
      <c r="E58" s="61"/>
      <c r="F58" s="22" t="s">
        <v>148</v>
      </c>
      <c r="G58" s="23">
        <v>5000</v>
      </c>
      <c r="H58" s="23"/>
      <c r="I58" s="20" t="s">
        <v>138</v>
      </c>
      <c r="J58" s="24">
        <v>4450000000</v>
      </c>
      <c r="K58" s="24">
        <v>0</v>
      </c>
      <c r="L58" s="24">
        <v>0</v>
      </c>
      <c r="M58" s="24">
        <v>0</v>
      </c>
      <c r="N58" s="25">
        <f>4335150064-997398012</f>
        <v>3337752052</v>
      </c>
      <c r="O58" s="24">
        <v>784495766</v>
      </c>
      <c r="P58" s="26">
        <f t="shared" si="30"/>
        <v>0.23503716087296708</v>
      </c>
      <c r="Q58" s="34"/>
      <c r="R58" s="26">
        <f t="shared" si="31"/>
        <v>0</v>
      </c>
    </row>
    <row r="59" spans="2:19" s="27" customFormat="1" ht="26.25" customHeight="1" x14ac:dyDescent="0.25">
      <c r="B59" s="55"/>
      <c r="C59" s="60"/>
      <c r="D59" s="23"/>
      <c r="E59" s="28" t="s">
        <v>53</v>
      </c>
      <c r="F59" s="28"/>
      <c r="G59" s="28"/>
      <c r="H59" s="28"/>
      <c r="I59" s="28"/>
      <c r="J59" s="29">
        <f>SUM(J55:J58)</f>
        <v>15522123000</v>
      </c>
      <c r="K59" s="29">
        <f t="shared" ref="K59:M59" si="32">SUM(K55:K58)</f>
        <v>0</v>
      </c>
      <c r="L59" s="29">
        <f t="shared" si="32"/>
        <v>0</v>
      </c>
      <c r="M59" s="29">
        <f t="shared" si="32"/>
        <v>0</v>
      </c>
      <c r="N59" s="29">
        <f>SUM(N55:N58)</f>
        <v>9313273800</v>
      </c>
      <c r="O59" s="29">
        <f>SUM(O55:O58)</f>
        <v>9313273800</v>
      </c>
      <c r="P59" s="28"/>
      <c r="Q59" s="29">
        <f>SUM(Q55:Q58)</f>
        <v>1266760730</v>
      </c>
      <c r="R59" s="28"/>
      <c r="S59" s="33"/>
    </row>
    <row r="60" spans="2:19" s="27" customFormat="1" ht="70.5" customHeight="1" x14ac:dyDescent="0.25">
      <c r="B60" s="55"/>
      <c r="C60" s="60"/>
      <c r="D60" s="56" t="s">
        <v>157</v>
      </c>
      <c r="E60" s="59" t="s">
        <v>158</v>
      </c>
      <c r="F60" s="22" t="s">
        <v>150</v>
      </c>
      <c r="G60" s="23">
        <v>1</v>
      </c>
      <c r="H60" s="23"/>
      <c r="I60" s="20" t="s">
        <v>144</v>
      </c>
      <c r="J60" s="24">
        <v>1550000000</v>
      </c>
      <c r="K60" s="24">
        <v>0</v>
      </c>
      <c r="L60" s="24">
        <v>0</v>
      </c>
      <c r="M60" s="24">
        <v>0</v>
      </c>
      <c r="N60" s="25">
        <f>+J60+K60+L60-M60</f>
        <v>1550000000</v>
      </c>
      <c r="O60" s="25">
        <v>1550000000</v>
      </c>
      <c r="P60" s="26">
        <f>+O60/N60</f>
        <v>1</v>
      </c>
      <c r="Q60" s="23"/>
      <c r="R60" s="26">
        <f>+Q60/N60</f>
        <v>0</v>
      </c>
    </row>
    <row r="61" spans="2:19" s="27" customFormat="1" ht="70.5" customHeight="1" x14ac:dyDescent="0.25">
      <c r="B61" s="55"/>
      <c r="C61" s="60"/>
      <c r="D61" s="57"/>
      <c r="E61" s="60"/>
      <c r="F61" s="22" t="s">
        <v>150</v>
      </c>
      <c r="G61" s="23">
        <v>1</v>
      </c>
      <c r="H61" s="23"/>
      <c r="I61" s="20" t="s">
        <v>139</v>
      </c>
      <c r="J61" s="24">
        <v>300000000</v>
      </c>
      <c r="K61" s="24">
        <v>0</v>
      </c>
      <c r="L61" s="24">
        <v>0</v>
      </c>
      <c r="M61" s="24">
        <v>0</v>
      </c>
      <c r="N61" s="25">
        <f t="shared" ref="N61:N67" si="33">+J61+K61+L61-M61</f>
        <v>300000000</v>
      </c>
      <c r="O61" s="25">
        <v>300000000</v>
      </c>
      <c r="P61" s="26">
        <f t="shared" ref="P61:P67" si="34">+O61/N61</f>
        <v>1</v>
      </c>
      <c r="Q61" s="23"/>
      <c r="R61" s="26">
        <f t="shared" ref="R61:R67" si="35">+Q61/N61</f>
        <v>0</v>
      </c>
    </row>
    <row r="62" spans="2:19" s="27" customFormat="1" ht="70.5" customHeight="1" x14ac:dyDescent="0.25">
      <c r="B62" s="55"/>
      <c r="C62" s="60"/>
      <c r="D62" s="57"/>
      <c r="E62" s="60"/>
      <c r="F62" s="22" t="s">
        <v>150</v>
      </c>
      <c r="G62" s="23">
        <v>1</v>
      </c>
      <c r="H62" s="23"/>
      <c r="I62" s="20" t="s">
        <v>140</v>
      </c>
      <c r="J62" s="24">
        <v>150000000</v>
      </c>
      <c r="K62" s="24">
        <v>0</v>
      </c>
      <c r="L62" s="24">
        <v>0</v>
      </c>
      <c r="M62" s="24">
        <v>0</v>
      </c>
      <c r="N62" s="25">
        <f t="shared" si="33"/>
        <v>150000000</v>
      </c>
      <c r="O62" s="25">
        <v>150000000</v>
      </c>
      <c r="P62" s="26">
        <f t="shared" si="34"/>
        <v>1</v>
      </c>
      <c r="Q62" s="23"/>
      <c r="R62" s="26">
        <f t="shared" si="35"/>
        <v>0</v>
      </c>
    </row>
    <row r="63" spans="2:19" s="27" customFormat="1" ht="70.5" customHeight="1" x14ac:dyDescent="0.25">
      <c r="B63" s="55"/>
      <c r="C63" s="60"/>
      <c r="D63" s="57"/>
      <c r="E63" s="60"/>
      <c r="F63" s="22" t="s">
        <v>150</v>
      </c>
      <c r="G63" s="23">
        <v>1</v>
      </c>
      <c r="H63" s="23"/>
      <c r="I63" s="20" t="s">
        <v>145</v>
      </c>
      <c r="J63" s="24">
        <v>250000000</v>
      </c>
      <c r="K63" s="24">
        <v>0</v>
      </c>
      <c r="L63" s="24">
        <v>0</v>
      </c>
      <c r="M63" s="24">
        <v>0</v>
      </c>
      <c r="N63" s="25">
        <f t="shared" si="33"/>
        <v>250000000</v>
      </c>
      <c r="O63" s="25">
        <v>250000000</v>
      </c>
      <c r="P63" s="26">
        <f t="shared" si="34"/>
        <v>1</v>
      </c>
      <c r="Q63" s="23"/>
      <c r="R63" s="26">
        <f t="shared" si="35"/>
        <v>0</v>
      </c>
    </row>
    <row r="64" spans="2:19" s="27" customFormat="1" ht="70.5" customHeight="1" x14ac:dyDescent="0.25">
      <c r="B64" s="55"/>
      <c r="C64" s="60"/>
      <c r="D64" s="57"/>
      <c r="E64" s="60"/>
      <c r="F64" s="22" t="s">
        <v>150</v>
      </c>
      <c r="G64" s="23">
        <v>1</v>
      </c>
      <c r="H64" s="23"/>
      <c r="I64" s="20" t="s">
        <v>141</v>
      </c>
      <c r="J64" s="24">
        <v>3050000000</v>
      </c>
      <c r="K64" s="24">
        <v>0</v>
      </c>
      <c r="L64" s="24">
        <v>0</v>
      </c>
      <c r="M64" s="24">
        <v>0</v>
      </c>
      <c r="N64" s="25">
        <f t="shared" si="33"/>
        <v>3050000000</v>
      </c>
      <c r="O64" s="25">
        <v>3050000000</v>
      </c>
      <c r="P64" s="26">
        <f t="shared" si="34"/>
        <v>1</v>
      </c>
      <c r="Q64" s="25">
        <v>963602537</v>
      </c>
      <c r="R64" s="26">
        <f t="shared" si="35"/>
        <v>0.31593525803278688</v>
      </c>
    </row>
    <row r="65" spans="2:18" s="27" customFormat="1" ht="70.5" customHeight="1" x14ac:dyDescent="0.25">
      <c r="B65" s="55"/>
      <c r="C65" s="60"/>
      <c r="D65" s="57"/>
      <c r="E65" s="60"/>
      <c r="F65" s="22" t="s">
        <v>150</v>
      </c>
      <c r="G65" s="23">
        <v>1</v>
      </c>
      <c r="H65" s="23"/>
      <c r="I65" s="20" t="s">
        <v>142</v>
      </c>
      <c r="J65" s="24">
        <v>200000000</v>
      </c>
      <c r="K65" s="24">
        <v>0</v>
      </c>
      <c r="L65" s="24">
        <v>0</v>
      </c>
      <c r="M65" s="24">
        <v>0</v>
      </c>
      <c r="N65" s="25">
        <f t="shared" si="33"/>
        <v>200000000</v>
      </c>
      <c r="O65" s="25">
        <v>200000000</v>
      </c>
      <c r="P65" s="26">
        <f t="shared" si="34"/>
        <v>1</v>
      </c>
      <c r="Q65" s="23"/>
      <c r="R65" s="26">
        <f t="shared" si="35"/>
        <v>0</v>
      </c>
    </row>
    <row r="66" spans="2:18" s="27" customFormat="1" ht="70.5" customHeight="1" x14ac:dyDescent="0.25">
      <c r="B66" s="55"/>
      <c r="C66" s="60"/>
      <c r="D66" s="57"/>
      <c r="E66" s="60"/>
      <c r="F66" s="22" t="s">
        <v>150</v>
      </c>
      <c r="G66" s="23">
        <v>1</v>
      </c>
      <c r="H66" s="23"/>
      <c r="I66" s="20" t="s">
        <v>143</v>
      </c>
      <c r="J66" s="24">
        <v>100000000</v>
      </c>
      <c r="K66" s="24">
        <v>0</v>
      </c>
      <c r="L66" s="24">
        <v>0</v>
      </c>
      <c r="M66" s="24">
        <v>0</v>
      </c>
      <c r="N66" s="25">
        <f t="shared" si="33"/>
        <v>100000000</v>
      </c>
      <c r="O66" s="25">
        <v>100000000</v>
      </c>
      <c r="P66" s="26">
        <f t="shared" si="34"/>
        <v>1</v>
      </c>
      <c r="Q66" s="23"/>
      <c r="R66" s="26">
        <f t="shared" si="35"/>
        <v>0</v>
      </c>
    </row>
    <row r="67" spans="2:18" s="27" customFormat="1" ht="70.5" customHeight="1" x14ac:dyDescent="0.25">
      <c r="B67" s="55"/>
      <c r="C67" s="60"/>
      <c r="D67" s="57"/>
      <c r="E67" s="60"/>
      <c r="F67" s="22" t="s">
        <v>150</v>
      </c>
      <c r="G67" s="23">
        <v>1</v>
      </c>
      <c r="H67" s="23"/>
      <c r="I67" s="20" t="s">
        <v>146</v>
      </c>
      <c r="J67" s="24">
        <v>400000000</v>
      </c>
      <c r="K67" s="24">
        <v>0</v>
      </c>
      <c r="L67" s="24">
        <v>0</v>
      </c>
      <c r="M67" s="24">
        <v>0</v>
      </c>
      <c r="N67" s="25">
        <f t="shared" si="33"/>
        <v>400000000</v>
      </c>
      <c r="O67" s="25">
        <v>400000000</v>
      </c>
      <c r="P67" s="26">
        <f t="shared" si="34"/>
        <v>1</v>
      </c>
      <c r="Q67" s="23"/>
      <c r="R67" s="26">
        <f t="shared" si="35"/>
        <v>0</v>
      </c>
    </row>
    <row r="68" spans="2:18" s="27" customFormat="1" ht="70.5" customHeight="1" x14ac:dyDescent="0.25">
      <c r="B68" s="62"/>
      <c r="C68" s="61"/>
      <c r="D68" s="58"/>
      <c r="E68" s="61"/>
      <c r="F68" s="22" t="s">
        <v>150</v>
      </c>
      <c r="G68" s="23">
        <v>1</v>
      </c>
      <c r="H68" s="23"/>
      <c r="I68" s="20" t="s">
        <v>147</v>
      </c>
      <c r="J68" s="24">
        <v>4000000000</v>
      </c>
      <c r="K68" s="24">
        <v>0</v>
      </c>
      <c r="L68" s="24">
        <v>0</v>
      </c>
      <c r="M68" s="24"/>
      <c r="N68" s="25"/>
      <c r="O68" s="24"/>
      <c r="P68" s="26">
        <v>0</v>
      </c>
      <c r="Q68" s="23"/>
      <c r="R68" s="26">
        <v>0</v>
      </c>
    </row>
    <row r="69" spans="2:18" s="27" customFormat="1" ht="24.75" customHeight="1" x14ac:dyDescent="0.25">
      <c r="B69" s="21"/>
      <c r="C69" s="23"/>
      <c r="D69" s="23"/>
      <c r="E69" s="28" t="s">
        <v>53</v>
      </c>
      <c r="F69" s="28"/>
      <c r="G69" s="28"/>
      <c r="H69" s="28"/>
      <c r="I69" s="28"/>
      <c r="J69" s="29">
        <f>SUM(J60:J68)</f>
        <v>10000000000</v>
      </c>
      <c r="K69" s="29">
        <f>SUM(K60:K68)</f>
        <v>0</v>
      </c>
      <c r="L69" s="29">
        <f t="shared" ref="L69:M69" si="36">SUM(L60:L68)</f>
        <v>0</v>
      </c>
      <c r="M69" s="29">
        <f t="shared" si="36"/>
        <v>0</v>
      </c>
      <c r="N69" s="29">
        <f>SUM(N60:N68)</f>
        <v>6000000000</v>
      </c>
      <c r="O69" s="29">
        <f>SUM(O60:O68)</f>
        <v>6000000000</v>
      </c>
      <c r="P69" s="28"/>
      <c r="Q69" s="29">
        <f>SUM(Q60:Q68)</f>
        <v>963602537</v>
      </c>
      <c r="R69" s="28"/>
    </row>
    <row r="70" spans="2:18" ht="24" customHeight="1" x14ac:dyDescent="0.25">
      <c r="B70" s="21"/>
      <c r="C70" s="23"/>
      <c r="D70" s="23"/>
      <c r="E70" s="28" t="s">
        <v>154</v>
      </c>
      <c r="F70" s="28"/>
      <c r="G70" s="28"/>
      <c r="H70" s="28"/>
      <c r="I70" s="28" t="s">
        <v>17</v>
      </c>
      <c r="J70" s="29">
        <f>+J14+J16+J23+J27+J33+J38+J48+J54+J59+J69</f>
        <v>275367313617</v>
      </c>
      <c r="K70" s="29">
        <f t="shared" ref="K70:Q70" si="37">+K14+K16+K23+K27+K33+K38+K48+K54+K59+K69</f>
        <v>92822789513</v>
      </c>
      <c r="L70" s="29">
        <f t="shared" si="37"/>
        <v>6281552118</v>
      </c>
      <c r="M70" s="29">
        <f t="shared" si="37"/>
        <v>6631552118</v>
      </c>
      <c r="N70" s="29">
        <f t="shared" si="37"/>
        <v>245873068343</v>
      </c>
      <c r="O70" s="29">
        <f>+O14+O16+O23+O27+O33+O38+O48+O54+O59+O69</f>
        <v>243643233944.07999</v>
      </c>
      <c r="P70" s="28"/>
      <c r="Q70" s="29">
        <f t="shared" si="37"/>
        <v>160212900417.91</v>
      </c>
      <c r="R70" s="28"/>
    </row>
    <row r="71" spans="2:18" ht="15" customHeight="1" x14ac:dyDescent="0.3">
      <c r="B71" s="67" t="s">
        <v>33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</row>
    <row r="72" spans="2:18" x14ac:dyDescent="0.25">
      <c r="N72" s="31"/>
      <c r="O72" s="32"/>
      <c r="Q72" s="32"/>
    </row>
    <row r="73" spans="2:18" x14ac:dyDescent="0.25">
      <c r="N73" s="41"/>
      <c r="O73" s="41"/>
      <c r="Q73" s="31"/>
    </row>
    <row r="74" spans="2:18" x14ac:dyDescent="0.25">
      <c r="O74" s="31"/>
      <c r="Q74" s="31"/>
    </row>
    <row r="75" spans="2:18" x14ac:dyDescent="0.25">
      <c r="N75" s="42"/>
      <c r="O75" s="31"/>
      <c r="Q75" s="31"/>
    </row>
  </sheetData>
  <mergeCells count="94">
    <mergeCell ref="B1:E3"/>
    <mergeCell ref="F6:F8"/>
    <mergeCell ref="Q1:R1"/>
    <mergeCell ref="Q2:R2"/>
    <mergeCell ref="Q3:R3"/>
    <mergeCell ref="I4:R4"/>
    <mergeCell ref="R7:R8"/>
    <mergeCell ref="F1:P3"/>
    <mergeCell ref="O6:R6"/>
    <mergeCell ref="J7:K7"/>
    <mergeCell ref="L7:M7"/>
    <mergeCell ref="N7:N8"/>
    <mergeCell ref="O7:O8"/>
    <mergeCell ref="P7:P8"/>
    <mergeCell ref="Q7:Q8"/>
    <mergeCell ref="C9:C22"/>
    <mergeCell ref="B9:B22"/>
    <mergeCell ref="B71:M71"/>
    <mergeCell ref="G6:G8"/>
    <mergeCell ref="H6:H8"/>
    <mergeCell ref="J6:N6"/>
    <mergeCell ref="B6:B8"/>
    <mergeCell ref="C6:C8"/>
    <mergeCell ref="D6:D8"/>
    <mergeCell ref="E6:E8"/>
    <mergeCell ref="I6:I8"/>
    <mergeCell ref="E9:E13"/>
    <mergeCell ref="D9:D13"/>
    <mergeCell ref="F17:F18"/>
    <mergeCell ref="F19:F20"/>
    <mergeCell ref="F21:F22"/>
    <mergeCell ref="D17:D22"/>
    <mergeCell ref="G19:G20"/>
    <mergeCell ref="G17:G18"/>
    <mergeCell ref="J17:J18"/>
    <mergeCell ref="J19:J20"/>
    <mergeCell ref="J21:J22"/>
    <mergeCell ref="Q19:Q20"/>
    <mergeCell ref="R19:R20"/>
    <mergeCell ref="K17:K18"/>
    <mergeCell ref="L17:L18"/>
    <mergeCell ref="M17:M18"/>
    <mergeCell ref="N17:N18"/>
    <mergeCell ref="O17:O18"/>
    <mergeCell ref="L19:L20"/>
    <mergeCell ref="M19:M20"/>
    <mergeCell ref="N19:N20"/>
    <mergeCell ref="O19:O20"/>
    <mergeCell ref="P19:P20"/>
    <mergeCell ref="P21:P22"/>
    <mergeCell ref="Q21:Q22"/>
    <mergeCell ref="R21:R22"/>
    <mergeCell ref="F24:F26"/>
    <mergeCell ref="E24:E26"/>
    <mergeCell ref="K21:K22"/>
    <mergeCell ref="L21:L22"/>
    <mergeCell ref="M21:M22"/>
    <mergeCell ref="N21:N22"/>
    <mergeCell ref="O21:O22"/>
    <mergeCell ref="G21:G22"/>
    <mergeCell ref="E17:E22"/>
    <mergeCell ref="P17:P18"/>
    <mergeCell ref="Q17:Q18"/>
    <mergeCell ref="R17:R18"/>
    <mergeCell ref="K19:K20"/>
    <mergeCell ref="B28:B32"/>
    <mergeCell ref="D24:D26"/>
    <mergeCell ref="C24:C26"/>
    <mergeCell ref="B24:B26"/>
    <mergeCell ref="G24:G26"/>
    <mergeCell ref="F35:F37"/>
    <mergeCell ref="G35:G37"/>
    <mergeCell ref="D34:D37"/>
    <mergeCell ref="C34:C37"/>
    <mergeCell ref="F31:F32"/>
    <mergeCell ref="E28:E32"/>
    <mergeCell ref="D28:D32"/>
    <mergeCell ref="C28:C32"/>
    <mergeCell ref="B34:B37"/>
    <mergeCell ref="E39:E47"/>
    <mergeCell ref="D39:D47"/>
    <mergeCell ref="C39:C47"/>
    <mergeCell ref="B39:B47"/>
    <mergeCell ref="E34:E37"/>
    <mergeCell ref="B49:B53"/>
    <mergeCell ref="C49:C53"/>
    <mergeCell ref="D49:D53"/>
    <mergeCell ref="E49:E53"/>
    <mergeCell ref="E55:E58"/>
    <mergeCell ref="D55:D58"/>
    <mergeCell ref="B55:B68"/>
    <mergeCell ref="C55:C68"/>
    <mergeCell ref="D60:D68"/>
    <mergeCell ref="E60:E68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4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10"/>
  <sheetViews>
    <sheetView zoomScale="70" zoomScaleNormal="70" workbookViewId="0">
      <selection activeCell="N2" sqref="N2:O2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52"/>
      <c r="B1" s="52"/>
      <c r="C1" s="52"/>
      <c r="D1" s="52"/>
      <c r="E1" s="53" t="s">
        <v>19</v>
      </c>
      <c r="F1" s="53"/>
      <c r="G1" s="53"/>
      <c r="H1" s="53"/>
      <c r="I1" s="53"/>
      <c r="J1" s="53"/>
      <c r="K1" s="53"/>
      <c r="L1" s="53"/>
      <c r="M1" s="53"/>
      <c r="N1" s="52" t="s">
        <v>22</v>
      </c>
      <c r="O1" s="52"/>
    </row>
    <row r="2" spans="1:16" ht="25.5" customHeight="1" x14ac:dyDescent="0.25">
      <c r="A2" s="52"/>
      <c r="B2" s="52"/>
      <c r="C2" s="52"/>
      <c r="D2" s="52"/>
      <c r="E2" s="53"/>
      <c r="F2" s="53"/>
      <c r="G2" s="53"/>
      <c r="H2" s="53"/>
      <c r="I2" s="53"/>
      <c r="J2" s="53"/>
      <c r="K2" s="53"/>
      <c r="L2" s="53"/>
      <c r="M2" s="53"/>
      <c r="N2" s="52" t="s">
        <v>18</v>
      </c>
      <c r="O2" s="52"/>
      <c r="P2" s="2"/>
    </row>
    <row r="3" spans="1:16" ht="25.5" customHeight="1" x14ac:dyDescent="0.25">
      <c r="A3" s="52"/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3"/>
      <c r="N3" s="52" t="s">
        <v>21</v>
      </c>
      <c r="O3" s="52"/>
      <c r="P3" s="3"/>
    </row>
    <row r="4" spans="1:16" ht="31.9" customHeight="1" x14ac:dyDescent="0.25">
      <c r="E4" s="51" t="s">
        <v>20</v>
      </c>
      <c r="F4" s="51"/>
      <c r="G4" s="51"/>
      <c r="H4" s="51"/>
      <c r="I4" s="51"/>
      <c r="J4" s="51"/>
      <c r="K4" s="51"/>
      <c r="L4" s="51"/>
      <c r="M4" s="51"/>
      <c r="N4" s="51"/>
      <c r="O4" s="51"/>
    </row>
    <row r="6" spans="1:16" ht="42.75" customHeight="1" x14ac:dyDescent="0.25">
      <c r="A6" s="46" t="s">
        <v>0</v>
      </c>
      <c r="B6" s="47" t="s">
        <v>1</v>
      </c>
      <c r="C6" s="47" t="s">
        <v>2</v>
      </c>
      <c r="D6" s="46" t="s">
        <v>3</v>
      </c>
      <c r="E6" s="46" t="s">
        <v>4</v>
      </c>
      <c r="F6" s="46" t="s">
        <v>5</v>
      </c>
      <c r="G6" s="46" t="s">
        <v>6</v>
      </c>
      <c r="H6" s="46" t="s">
        <v>7</v>
      </c>
      <c r="I6" s="85" t="s">
        <v>8</v>
      </c>
      <c r="J6" s="85"/>
      <c r="K6" s="85"/>
      <c r="L6" s="45" t="s">
        <v>9</v>
      </c>
      <c r="M6" s="45"/>
      <c r="N6" s="45"/>
      <c r="O6" s="45"/>
    </row>
    <row r="7" spans="1:16" ht="31.5" x14ac:dyDescent="0.25">
      <c r="A7" s="46"/>
      <c r="B7" s="48"/>
      <c r="C7" s="48"/>
      <c r="D7" s="46"/>
      <c r="E7" s="46"/>
      <c r="F7" s="46"/>
      <c r="G7" s="46"/>
      <c r="H7" s="46"/>
      <c r="I7" s="4" t="s">
        <v>10</v>
      </c>
      <c r="J7" s="4" t="s">
        <v>11</v>
      </c>
      <c r="K7" s="4" t="s">
        <v>12</v>
      </c>
      <c r="L7" s="5" t="s">
        <v>13</v>
      </c>
      <c r="M7" s="5" t="s">
        <v>14</v>
      </c>
      <c r="N7" s="5" t="s">
        <v>15</v>
      </c>
      <c r="O7" s="5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L6:O6"/>
    <mergeCell ref="E4:O4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A1:D3"/>
    <mergeCell ref="N1:O1"/>
    <mergeCell ref="N2:O2"/>
    <mergeCell ref="N3:O3"/>
    <mergeCell ref="E1:M3"/>
  </mergeCells>
  <pageMargins left="0.25" right="0.25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SEGUIMIENTO P INVERSION (inic)</vt:lpstr>
      <vt:lpstr>SEGUIMIENTO P INVERSION </vt:lpstr>
      <vt:lpstr>SEGUIMIENTO P INVERSION</vt:lpstr>
      <vt:lpstr>'SEGUIMIENTO P INVERSION'!Área_de_impresión</vt:lpstr>
      <vt:lpstr>'SEGUIMIENTO P INVERSION '!Área_de_impresión</vt:lpstr>
      <vt:lpstr>'SEGUIMIENTO P INVERSION (inic)'!Área_de_impresión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2020-01-17T15:05:56Z</cp:lastPrinted>
  <dcterms:created xsi:type="dcterms:W3CDTF">2016-06-27T17:23:04Z</dcterms:created>
  <dcterms:modified xsi:type="dcterms:W3CDTF">2021-01-31T10:59:32Z</dcterms:modified>
</cp:coreProperties>
</file>