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prieto\Google Drive\OAP 2017\Informe 2016\Matrices Seguim WEB\"/>
    </mc:Choice>
  </mc:AlternateContent>
  <bookViews>
    <workbookView xWindow="0" yWindow="0" windowWidth="19200" windowHeight="8205"/>
  </bookViews>
  <sheets>
    <sheet name="Portada" sheetId="5" r:id="rId1"/>
    <sheet name="Seguim Inversión" sheetId="4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6" i="4" l="1"/>
  <c r="L56" i="4"/>
  <c r="J56" i="4"/>
  <c r="I56" i="4"/>
  <c r="K55" i="4"/>
  <c r="M55" i="4" s="1"/>
  <c r="K54" i="4"/>
  <c r="K53" i="4"/>
  <c r="M53" i="4" s="1"/>
  <c r="K52" i="4"/>
  <c r="O52" i="4" s="1"/>
  <c r="N51" i="4"/>
  <c r="L51" i="4"/>
  <c r="J51" i="4"/>
  <c r="I51" i="4"/>
  <c r="O50" i="4"/>
  <c r="M50" i="4"/>
  <c r="K49" i="4"/>
  <c r="O49" i="4" s="1"/>
  <c r="K48" i="4"/>
  <c r="O48" i="4" s="1"/>
  <c r="K47" i="4"/>
  <c r="O47" i="4" s="1"/>
  <c r="O46" i="4"/>
  <c r="M46" i="4"/>
  <c r="K46" i="4"/>
  <c r="K45" i="4"/>
  <c r="M45" i="4" s="1"/>
  <c r="K44" i="4"/>
  <c r="M44" i="4" s="1"/>
  <c r="N43" i="4"/>
  <c r="L43" i="4"/>
  <c r="K43" i="4"/>
  <c r="O43" i="4" s="1"/>
  <c r="J43" i="4"/>
  <c r="O42" i="4"/>
  <c r="M42" i="4"/>
  <c r="O41" i="4"/>
  <c r="M41" i="4"/>
  <c r="I41" i="4"/>
  <c r="O40" i="4"/>
  <c r="M40" i="4"/>
  <c r="I40" i="4"/>
  <c r="O39" i="4"/>
  <c r="M39" i="4"/>
  <c r="I39" i="4"/>
  <c r="O38" i="4"/>
  <c r="M38" i="4"/>
  <c r="I38" i="4"/>
  <c r="N37" i="4"/>
  <c r="O37" i="4" s="1"/>
  <c r="L37" i="4"/>
  <c r="K37" i="4"/>
  <c r="J37" i="4"/>
  <c r="I37" i="4"/>
  <c r="O36" i="4"/>
  <c r="M36" i="4"/>
  <c r="K35" i="4"/>
  <c r="J35" i="4"/>
  <c r="I35" i="4"/>
  <c r="K34" i="4"/>
  <c r="L34" i="4" s="1"/>
  <c r="O33" i="4"/>
  <c r="M33" i="4"/>
  <c r="N31" i="4"/>
  <c r="L31" i="4"/>
  <c r="K31" i="4"/>
  <c r="J31" i="4"/>
  <c r="I31" i="4"/>
  <c r="O30" i="4"/>
  <c r="M30" i="4"/>
  <c r="O28" i="4"/>
  <c r="M28" i="4"/>
  <c r="M27" i="4"/>
  <c r="M26" i="4"/>
  <c r="O24" i="4"/>
  <c r="M24" i="4"/>
  <c r="G24" i="4"/>
  <c r="N23" i="4"/>
  <c r="O23" i="4" s="1"/>
  <c r="L23" i="4"/>
  <c r="K23" i="4"/>
  <c r="J23" i="4"/>
  <c r="I23" i="4"/>
  <c r="O22" i="4"/>
  <c r="M22" i="4"/>
  <c r="O21" i="4"/>
  <c r="M21" i="4"/>
  <c r="O20" i="4"/>
  <c r="M20" i="4"/>
  <c r="G20" i="4"/>
  <c r="O19" i="4"/>
  <c r="M19" i="4"/>
  <c r="N18" i="4"/>
  <c r="L18" i="4"/>
  <c r="K18" i="4"/>
  <c r="J18" i="4"/>
  <c r="I18" i="4"/>
  <c r="O17" i="4"/>
  <c r="M17" i="4"/>
  <c r="O16" i="4"/>
  <c r="M16" i="4"/>
  <c r="N15" i="4"/>
  <c r="L15" i="4"/>
  <c r="K15" i="4"/>
  <c r="J15" i="4"/>
  <c r="I15" i="4"/>
  <c r="O14" i="4"/>
  <c r="M14" i="4"/>
  <c r="O13" i="4"/>
  <c r="M13" i="4"/>
  <c r="O12" i="4"/>
  <c r="M12" i="4"/>
  <c r="O11" i="4"/>
  <c r="M11" i="4"/>
  <c r="N10" i="4"/>
  <c r="O10" i="4" s="1"/>
  <c r="L10" i="4"/>
  <c r="K10" i="4"/>
  <c r="J10" i="4"/>
  <c r="I10" i="4"/>
  <c r="O9" i="4"/>
  <c r="M9" i="4"/>
  <c r="O8" i="4"/>
  <c r="M8" i="4"/>
  <c r="M15" i="4" l="1"/>
  <c r="J57" i="4"/>
  <c r="M43" i="4"/>
  <c r="M49" i="4"/>
  <c r="K56" i="4"/>
  <c r="O18" i="4"/>
  <c r="O31" i="4"/>
  <c r="O45" i="4"/>
  <c r="M52" i="4"/>
  <c r="O53" i="4"/>
  <c r="O55" i="4"/>
  <c r="M56" i="4"/>
  <c r="M18" i="4"/>
  <c r="M31" i="4"/>
  <c r="M10" i="4"/>
  <c r="O15" i="4"/>
  <c r="M23" i="4"/>
  <c r="M37" i="4"/>
  <c r="I43" i="4"/>
  <c r="I57" i="4" s="1"/>
  <c r="O54" i="4"/>
  <c r="M54" i="4"/>
  <c r="L35" i="4"/>
  <c r="N34" i="4"/>
  <c r="M34" i="4"/>
  <c r="M48" i="4"/>
  <c r="O44" i="4"/>
  <c r="M47" i="4"/>
  <c r="K51" i="4"/>
  <c r="M51" i="4" s="1"/>
  <c r="O56" i="4"/>
  <c r="M35" i="4" l="1"/>
  <c r="L57" i="4"/>
  <c r="O34" i="4"/>
  <c r="N35" i="4"/>
  <c r="K57" i="4"/>
  <c r="O51" i="4"/>
  <c r="M57" i="4" l="1"/>
  <c r="O35" i="4"/>
  <c r="N57" i="4"/>
  <c r="O57" i="4" s="1"/>
</calcChain>
</file>

<file path=xl/sharedStrings.xml><?xml version="1.0" encoding="utf-8"?>
<sst xmlns="http://schemas.openxmlformats.org/spreadsheetml/2006/main" count="146" uniqueCount="132">
  <si>
    <t>Dirección de Fomento a la Investigación</t>
  </si>
  <si>
    <t>Dirección de Desarrollo Tecnológico e Innovación</t>
  </si>
  <si>
    <t>Equipo de Internacionalización</t>
  </si>
  <si>
    <t>Convertir a COLCIENCIAS en Ágil, Moderna y Transparente</t>
  </si>
  <si>
    <t>Consolidación de modelos cienciométricos para los actores del SNCTI</t>
  </si>
  <si>
    <t xml:space="preserve">Participación de Colombia en el ámbito internacional, con miras a promover el avance de la Ciencia, Tecnología e Innovación </t>
  </si>
  <si>
    <t>Dirección Administrativa y Financiera</t>
  </si>
  <si>
    <t>ÁREA RESPONSABLE</t>
  </si>
  <si>
    <t>INDICADOR</t>
  </si>
  <si>
    <t>AVANCE DE META</t>
  </si>
  <si>
    <t>TOTAL</t>
  </si>
  <si>
    <t>MATRIZ DE SEGUIMIENTO PLAN ANUAL DE INVERSIÓN</t>
  </si>
  <si>
    <r>
      <rPr>
        <b/>
        <sz val="12"/>
        <color theme="1"/>
        <rFont val="Arial"/>
        <family val="2"/>
      </rPr>
      <t>CÓDIGO:</t>
    </r>
    <r>
      <rPr>
        <sz val="12"/>
        <color theme="1"/>
        <rFont val="Arial"/>
        <family val="2"/>
      </rPr>
      <t xml:space="preserve"> G101PR01F16</t>
    </r>
  </si>
  <si>
    <r>
      <rPr>
        <b/>
        <sz val="12"/>
        <color theme="1"/>
        <rFont val="Arial"/>
        <family val="2"/>
      </rPr>
      <t xml:space="preserve">VERSIÓN: </t>
    </r>
    <r>
      <rPr>
        <sz val="12"/>
        <color theme="1"/>
        <rFont val="Arial"/>
        <family val="2"/>
      </rPr>
      <t>00</t>
    </r>
  </si>
  <si>
    <r>
      <rPr>
        <b/>
        <sz val="12"/>
        <color theme="1"/>
        <rFont val="Arial"/>
        <family val="2"/>
      </rPr>
      <t>FECHA:</t>
    </r>
    <r>
      <rPr>
        <sz val="12"/>
        <color theme="1"/>
        <rFont val="Arial"/>
        <family val="2"/>
      </rPr>
      <t xml:space="preserve"> 2016-07-11</t>
    </r>
  </si>
  <si>
    <t>CORTE AL 31 DE DICIEMBRE DE 2016</t>
  </si>
  <si>
    <t>OBJETIVO ESTRATÉGICO</t>
  </si>
  <si>
    <t>CÓDIGO DEL  PROYECTO DE  INVERSIÓN</t>
  </si>
  <si>
    <t>PROYECTO DE INVERSIÓN</t>
  </si>
  <si>
    <t>ACTIVIDADES DEL GASTO</t>
  </si>
  <si>
    <t>META SUIFP</t>
  </si>
  <si>
    <t>RECURSOS FINANCIEROS</t>
  </si>
  <si>
    <t>SEGUIMIENTO DE EJECUCION PLAN ANUAL DE INVERSIÓN 
CORTE AL 31 DE DICIEMBRE</t>
  </si>
  <si>
    <t>APROPIACIÓN INICIAL</t>
  </si>
  <si>
    <t>MODIFICACIONES</t>
  </si>
  <si>
    <t>DISPONIBLE</t>
  </si>
  <si>
    <t>COMPROMISO</t>
  </si>
  <si>
    <t>% COMP</t>
  </si>
  <si>
    <t>OBLIGACIÓN</t>
  </si>
  <si>
    <t>% OBLIG</t>
  </si>
  <si>
    <t>Convertir a
COLCIENCIAS
en Ágil, Moderna
y Transparente</t>
  </si>
  <si>
    <t>112-1000-2</t>
  </si>
  <si>
    <r>
      <rPr>
        <b/>
        <sz val="9"/>
        <rFont val="Arial"/>
        <family val="2"/>
      </rPr>
      <t>Adquisición sede</t>
    </r>
    <r>
      <rPr>
        <sz val="9"/>
        <rFont val="Arial"/>
        <family val="2"/>
      </rPr>
      <t xml:space="preserve"> departamento administrativo de ciencia tecnología e innovación Colciencias en Bogotá </t>
    </r>
    <r>
      <rPr>
        <b/>
        <sz val="9"/>
        <color rgb="FFFF0000"/>
        <rFont val="Arial"/>
        <family val="2"/>
      </rPr>
      <t>(*)</t>
    </r>
  </si>
  <si>
    <t>Adecuar y dotar los espacios internos de la sede adquirida de acuerdo con los requerimientos técnicos</t>
  </si>
  <si>
    <t>Puestos de trabajo instalados y operando</t>
  </si>
  <si>
    <t xml:space="preserve">Gastos asociados al proyecto </t>
  </si>
  <si>
    <t xml:space="preserve">Número de pagos realizados </t>
  </si>
  <si>
    <t>Subtotal</t>
  </si>
  <si>
    <t>Generar vínculos
entre los actores
del SNCTI y
actores
internacionales
estratégicos</t>
  </si>
  <si>
    <t>310-1000-1</t>
  </si>
  <si>
    <r>
      <t>Apoyo fortalecimiento de la</t>
    </r>
    <r>
      <rPr>
        <b/>
        <sz val="9"/>
        <rFont val="Arial"/>
        <family val="2"/>
      </rPr>
      <t xml:space="preserve"> transferencia internacional </t>
    </r>
    <r>
      <rPr>
        <sz val="9"/>
        <rFont val="Arial"/>
        <family val="2"/>
      </rPr>
      <t>de conocimiento a los actores del SNCTI nivel nacional</t>
    </r>
  </si>
  <si>
    <t>Promover la circulación de conocimiento y prácticas innovadoras en un escenario global</t>
  </si>
  <si>
    <t>Numero de movilidades realizadas entre países de Europa, América Latina y Colombia</t>
  </si>
  <si>
    <t>Promover la participación de investigadores e innovadores en proyectos con reconocidas instituciones alemanas</t>
  </si>
  <si>
    <t>Conformación de grupos tándem de investigación</t>
  </si>
  <si>
    <t>Eventos internacionales con autoridades en CTeI</t>
  </si>
  <si>
    <t>Numero de cuotas pagadas</t>
  </si>
  <si>
    <t>Generar una
cultura que
valore y gestione
el conocimiento y
la innovación</t>
  </si>
  <si>
    <t>Dirección de mentalidad y cultura para la Ciencia, la Tecnología y la innovación</t>
  </si>
  <si>
    <t>310-1000-4</t>
  </si>
  <si>
    <r>
      <t>Implantación de una estrategia para el aprovechamiento de</t>
    </r>
    <r>
      <rPr>
        <b/>
        <sz val="9"/>
        <rFont val="Arial"/>
        <family val="2"/>
      </rPr>
      <t xml:space="preserve"> jóvenes talentos para la investigación.</t>
    </r>
  </si>
  <si>
    <t>Financiar becas-pasantías para el desarrollo de propuestas de investigación por parte de jóvenes investigadores</t>
  </si>
  <si>
    <t>Número de jóvenes investigadores apoyados</t>
  </si>
  <si>
    <t>Financiar becas de movilidad internacional para la inserción académica de estudiantes de pregrado por el programa "Nexo Global"</t>
  </si>
  <si>
    <t>Número de jóvenes apoyados</t>
  </si>
  <si>
    <t>310-1000-12</t>
  </si>
  <si>
    <r>
      <t>Apoyo al fomento y desarrollo de la</t>
    </r>
    <r>
      <rPr>
        <b/>
        <sz val="9"/>
        <rFont val="Arial"/>
        <family val="2"/>
      </rPr>
      <t xml:space="preserve"> apropiación social</t>
    </r>
    <r>
      <rPr>
        <sz val="9"/>
        <rFont val="Arial"/>
        <family val="2"/>
      </rPr>
      <t xml:space="preserve"> de la ciencia la tecnología y la innovación - ASCTI- nivel nacional</t>
    </r>
  </si>
  <si>
    <t>Apoyar financieramente, programas, proyectos, actividades e iniciativas del programa Ondas</t>
  </si>
  <si>
    <t>Niños y jóvenes apoyados</t>
  </si>
  <si>
    <t>Diseñar e implementar instrumentos de comunicación para una mejor comprensión y apropiación de la CTI (Difusión)</t>
  </si>
  <si>
    <t>Número de Personas sensibilizadas</t>
  </si>
  <si>
    <t>Diseñar e implementar instrumentos y/o procesos para acercar la CTI a la cotidianidad,  a partir de la participación ciudadana, el intercambio de conocimiento, el diálogo de saberes, la co-creación y el trabajo colaborativo (Atrévete)</t>
  </si>
  <si>
    <t>Diseñar e implementar espacios y ambientes propicios,  para la promoción de una cultura, el aprendizaje constante y el diálogo alrededor de la CTeI (Centros de Ciencia)</t>
  </si>
  <si>
    <t>Mejorar la calidad
y el impacto de la
investigación y la
transferencia de
conocimiento y
tecnología</t>
  </si>
  <si>
    <t>310-1000-2</t>
  </si>
  <si>
    <r>
      <rPr>
        <b/>
        <sz val="9"/>
        <rFont val="Arial"/>
        <family val="2"/>
      </rPr>
      <t>Capacitación de recursos</t>
    </r>
    <r>
      <rPr>
        <sz val="9"/>
        <rFont val="Arial"/>
        <family val="2"/>
      </rPr>
      <t xml:space="preserve"> humanos para la investigación. </t>
    </r>
    <r>
      <rPr>
        <b/>
        <sz val="9"/>
        <color rgb="FFFF0000"/>
        <rFont val="Arial"/>
        <family val="2"/>
      </rPr>
      <t>(*)</t>
    </r>
  </si>
  <si>
    <t>Apoyar la financiación de es estudios de maestría en el exterior en áreas generales a través del programa "crédito-beca" con Colfuturo</t>
  </si>
  <si>
    <t xml:space="preserve"> Créditos educativos condonables para la realización de estudios de maestría en el exterior Otorgados</t>
  </si>
  <si>
    <t>Apoyar la financiación de estudios de doctorado en el exterior en áreas generales a través del programa "crédito-beca" con Colfuturo</t>
  </si>
  <si>
    <t xml:space="preserve"> Créditos educativos condonables para la realización de estudios de doctorado en el exterior Otorgados</t>
  </si>
  <si>
    <t>Financiar estudios de doctorado en Colombia*</t>
  </si>
  <si>
    <t xml:space="preserve"> Créditos educativos condonables para la realización de estudios de doctorado en Colombia otorgados</t>
  </si>
  <si>
    <t>Financiar estudios de doctorado en el exterior*</t>
  </si>
  <si>
    <t>Desembolsos realizados de cohortes   2012, 2013, 2014, 2015</t>
  </si>
  <si>
    <t>Compromisos presupuestales realizados con  FFJC</t>
  </si>
  <si>
    <t>Redistribución y priorización de recursos - Trámites de liberación</t>
  </si>
  <si>
    <t>Liberación de cupos de vigencias futuras cohorte 2014 y 2015</t>
  </si>
  <si>
    <t xml:space="preserve">Proyectos de investigación con componente doctoral </t>
  </si>
  <si>
    <t>Numero de proyectos apoyados</t>
  </si>
  <si>
    <t>410-1000-108</t>
  </si>
  <si>
    <r>
      <t xml:space="preserve">Apoyo financiero y técnico al </t>
    </r>
    <r>
      <rPr>
        <b/>
        <sz val="9"/>
        <rFont val="Arial"/>
        <family val="2"/>
      </rPr>
      <t>fortalecimiento de las capacidades</t>
    </r>
    <r>
      <rPr>
        <sz val="9"/>
        <rFont val="Arial"/>
        <family val="2"/>
      </rPr>
      <t xml:space="preserve"> institucionales del sistema nacional de ciencia tecnología e innovación nacional</t>
    </r>
  </si>
  <si>
    <t>Documento del nuevo Modelo de Medición Grupos de Investigación e Investigadores  - implementado</t>
  </si>
  <si>
    <t>Acceso a información científica especializada</t>
  </si>
  <si>
    <t xml:space="preserve">Contratos suscritos </t>
  </si>
  <si>
    <t>Apoyar programas y/o proyectos de generación de conocimiento en CTeI</t>
  </si>
  <si>
    <t>Proyectos y/o  programas apoyados</t>
  </si>
  <si>
    <t>630-300-1</t>
  </si>
  <si>
    <r>
      <t>Aportes al</t>
    </r>
    <r>
      <rPr>
        <b/>
        <sz val="9"/>
        <rFont val="Arial"/>
        <family val="2"/>
      </rPr>
      <t xml:space="preserve"> Fondo de Investigación en Salud</t>
    </r>
    <r>
      <rPr>
        <sz val="9"/>
        <rFont val="Arial"/>
        <family val="2"/>
      </rPr>
      <t xml:space="preserve"> artículo 42 literal b Ley 643 de 2001  </t>
    </r>
    <r>
      <rPr>
        <b/>
        <sz val="9"/>
        <color rgb="FFFF0000"/>
        <rFont val="Arial"/>
        <family val="2"/>
      </rPr>
      <t>(*)</t>
    </r>
  </si>
  <si>
    <t>Apoyar financiera y técnicamente los programas y proyectos de investigación en salud</t>
  </si>
  <si>
    <t>Programas y Proyectos Cofinanciados en líneas prioritarias en salud</t>
  </si>
  <si>
    <t>Promover el
desarrollo
tecnológico y la
innovación como
motor de
crecimiento
empresarial y del
emprendimiento</t>
  </si>
  <si>
    <t>410-1000-109</t>
  </si>
  <si>
    <r>
      <t>Apoyo  a la</t>
    </r>
    <r>
      <rPr>
        <b/>
        <sz val="9"/>
        <rFont val="Arial"/>
        <family val="2"/>
      </rPr>
      <t xml:space="preserve"> innovación </t>
    </r>
    <r>
      <rPr>
        <sz val="9"/>
        <rFont val="Arial"/>
        <family val="2"/>
      </rPr>
      <t>y el desarrollo productivo  de Colombia</t>
    </r>
  </si>
  <si>
    <r>
      <t xml:space="preserve">Identificar capacidades de las empresas en proceso de Innovación a través del programa </t>
    </r>
    <r>
      <rPr>
        <b/>
        <sz val="9"/>
        <rFont val="Arial"/>
        <family val="2"/>
      </rPr>
      <t>"Pactos por la Innovación"</t>
    </r>
  </si>
  <si>
    <t>Empresas inscritas en los pactos</t>
  </si>
  <si>
    <r>
      <t>Desarrollar componentes clave que impulsen la creación y consolidación de sistemas básicos de</t>
    </r>
    <r>
      <rPr>
        <b/>
        <sz val="9"/>
        <rFont val="Arial"/>
        <family val="2"/>
      </rPr>
      <t xml:space="preserve"> innovación en las empresas.</t>
    </r>
  </si>
  <si>
    <t xml:space="preserve">Empresas apoyadas en procesos de innovación </t>
  </si>
  <si>
    <r>
      <t xml:space="preserve">Aunar esfuerzos para incrementar el número de empresas con capacidades de innovación aplicada para aumentar la competitividad regional a través de </t>
    </r>
    <r>
      <rPr>
        <b/>
        <sz val="9"/>
        <rFont val="Arial"/>
        <family val="2"/>
      </rPr>
      <t>"alianzas para la innovación"</t>
    </r>
  </si>
  <si>
    <t>Desarrollar capacidades de transferencia tecnológica - OTRIS</t>
  </si>
  <si>
    <t>Licenciamientos tecnológicos</t>
  </si>
  <si>
    <t>Identificar y apoyar proyectos potencialmente  susceptibles de solicitar patentes</t>
  </si>
  <si>
    <t>Registros de patentes solicitadas por residentes en oficina nacional</t>
  </si>
  <si>
    <t>Desarrollar sistema e institucionalidad habilitante para la CTeI
Convertir a COLCIENCIAS en Ágil, Moderna y Transparente</t>
  </si>
  <si>
    <t>520-1000-1</t>
  </si>
  <si>
    <r>
      <rPr>
        <b/>
        <sz val="9"/>
        <rFont val="Arial"/>
        <family val="2"/>
      </rPr>
      <t>Administración sistema</t>
    </r>
    <r>
      <rPr>
        <sz val="9"/>
        <rFont val="Arial"/>
        <family val="2"/>
      </rPr>
      <t xml:space="preserve"> nacional de ciencia y tecnología</t>
    </r>
  </si>
  <si>
    <t>Apoyar las actividades de movilidad, eventos y seguimiento de la Entidad</t>
  </si>
  <si>
    <t xml:space="preserve"> Eventos de CTI Realizados</t>
  </si>
  <si>
    <t>Apoyar actividades y eventos que contribuyan al objetivo estratégico de AMT</t>
  </si>
  <si>
    <t>Actividades o Programas apoyados</t>
  </si>
  <si>
    <t>Facilitar el recurso humano requerido para el fortalecimiento de las áreas técnicas de la Entidad</t>
  </si>
  <si>
    <t>Áreas técnicas Apoyadas a través de la contratación de personal requerido</t>
  </si>
  <si>
    <t>Realizar auditoria y evaluación al proyecto de crédito con Banca Multilateral</t>
  </si>
  <si>
    <t>Auditorias y evaluaciones realizadas</t>
  </si>
  <si>
    <t>Desarrollar estrategias de comunicaciones de la Entidad</t>
  </si>
  <si>
    <t>Campañas desarrolladas</t>
  </si>
  <si>
    <t>Eventos apoyados</t>
  </si>
  <si>
    <t>Implementar y mantener un sistema de monitoreo y evaluacion adecuado</t>
  </si>
  <si>
    <t>Estudios apoyados</t>
  </si>
  <si>
    <t>Oficina de Tecnologías de la Información y comunicaciones TIC</t>
  </si>
  <si>
    <t>520-1000-3</t>
  </si>
  <si>
    <r>
      <t>Implantación y desarrollo del</t>
    </r>
    <r>
      <rPr>
        <b/>
        <sz val="9"/>
        <rFont val="Arial"/>
        <family val="2"/>
      </rPr>
      <t xml:space="preserve"> sistema de información</t>
    </r>
    <r>
      <rPr>
        <sz val="9"/>
        <rFont val="Arial"/>
        <family val="2"/>
      </rPr>
      <t xml:space="preserve"> nacional y territorial SNCT.</t>
    </r>
  </si>
  <si>
    <t>Diseñar, implementar, y/o llevar a cabo la evolución de los componentes del Sistema de Información Integral (SII) de Colciencias</t>
  </si>
  <si>
    <t>Avance en la construcción del SII y su contenido</t>
  </si>
  <si>
    <t>Fortalecer la plataforma tecnológica y de telecomunicaciones de Colciencias -Adecuación nueva sede, en términos de TIC 2016</t>
  </si>
  <si>
    <t>Porcentaje de migración de la infraestructura tecnológica</t>
  </si>
  <si>
    <t>Fortalecer la plataforma tecnológica y de telecomunicaciones de Colciencias - Dotación de administración de TIC</t>
  </si>
  <si>
    <t xml:space="preserve">Numero de contratos suscritos </t>
  </si>
  <si>
    <t>Implementar el marco de referencia de arquitectura empresarial para la gestión de TI</t>
  </si>
  <si>
    <t>Avance en plan para implementar mejores prácticas de gobierno y gestión de servicios de TI</t>
  </si>
  <si>
    <t xml:space="preserve"> (*) Proyectos con recursos aplazados</t>
  </si>
  <si>
    <t>Fuente:  SIIF 23-Enero-2017</t>
  </si>
  <si>
    <t>Última fecha de actualización: 31 de enero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</si>
</sst>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0.0%"/>
    <numFmt numFmtId="165" formatCode="_-&quot;$&quot;* #,##0_-;\-&quot;$&quot;* #,##0_-;_-&quot;$&quot;* &quot;-&quot;??_-;_-@_-"/>
    <numFmt numFmtId="166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8"/>
      <color theme="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19B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justify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9" fontId="4" fillId="0" borderId="1" xfId="2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5" fontId="12" fillId="4" borderId="1" xfId="0" applyNumberFormat="1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horizontal="center" vertical="center" wrapText="1"/>
    </xf>
    <xf numFmtId="164" fontId="12" fillId="5" borderId="1" xfId="2" applyNumberFormat="1" applyFont="1" applyFill="1" applyBorder="1" applyAlignment="1">
      <alignment horizontal="center" vertical="center"/>
    </xf>
    <xf numFmtId="9" fontId="11" fillId="5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vertical="center"/>
    </xf>
    <xf numFmtId="3" fontId="7" fillId="2" borderId="1" xfId="3" applyNumberFormat="1" applyFont="1" applyFill="1" applyBorder="1" applyAlignment="1">
      <alignment horizontal="center" vertical="center" wrapText="1"/>
    </xf>
    <xf numFmtId="165" fontId="4" fillId="0" borderId="1" xfId="4" applyNumberFormat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justify" vertical="center" wrapText="1"/>
      <protection locked="0"/>
    </xf>
    <xf numFmtId="10" fontId="4" fillId="0" borderId="1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 wrapText="1"/>
    </xf>
    <xf numFmtId="10" fontId="12" fillId="5" borderId="1" xfId="2" applyNumberFormat="1" applyFont="1" applyFill="1" applyBorder="1" applyAlignment="1">
      <alignment horizontal="center" vertical="center"/>
    </xf>
    <xf numFmtId="9" fontId="13" fillId="2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5" fillId="6" borderId="1" xfId="2" applyFont="1" applyFill="1" applyBorder="1" applyAlignment="1">
      <alignment horizontal="center" vertical="center"/>
    </xf>
    <xf numFmtId="9" fontId="11" fillId="4" borderId="1" xfId="2" applyFont="1" applyFill="1" applyBorder="1" applyAlignment="1">
      <alignment horizontal="center" vertical="center"/>
    </xf>
    <xf numFmtId="0" fontId="8" fillId="4" borderId="3" xfId="0" applyFont="1" applyFill="1" applyBorder="1" applyAlignment="1" applyProtection="1">
      <alignment vertical="center" wrapText="1"/>
      <protection locked="0"/>
    </xf>
    <xf numFmtId="165" fontId="18" fillId="4" borderId="1" xfId="0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19" fillId="2" borderId="0" xfId="0" applyFont="1" applyFill="1"/>
    <xf numFmtId="3" fontId="10" fillId="2" borderId="0" xfId="0" applyNumberFormat="1" applyFont="1" applyFill="1" applyAlignment="1">
      <alignment horizontal="right" vertical="center"/>
    </xf>
    <xf numFmtId="10" fontId="2" fillId="2" borderId="0" xfId="2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4" fontId="4" fillId="2" borderId="0" xfId="0" applyNumberFormat="1" applyFont="1" applyFill="1" applyAlignment="1">
      <alignment horizontal="center" vertical="center"/>
    </xf>
    <xf numFmtId="10" fontId="11" fillId="4" borderId="1" xfId="2" applyNumberFormat="1" applyFont="1" applyFill="1" applyBorder="1" applyAlignment="1">
      <alignment horizontal="center" vertical="center"/>
    </xf>
    <xf numFmtId="9" fontId="4" fillId="2" borderId="0" xfId="2" applyFont="1" applyFill="1" applyAlignment="1">
      <alignment horizontal="center" vertical="center"/>
    </xf>
    <xf numFmtId="9" fontId="4" fillId="2" borderId="0" xfId="0" applyNumberFormat="1" applyFont="1" applyFill="1" applyAlignment="1">
      <alignment horizontal="center" vertical="center"/>
    </xf>
    <xf numFmtId="9" fontId="4" fillId="0" borderId="1" xfId="2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0" fillId="2" borderId="8" xfId="0" applyFont="1" applyFill="1" applyBorder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0" fillId="2" borderId="9" xfId="0" applyFont="1" applyFill="1" applyBorder="1" applyAlignment="1">
      <alignment horizontal="right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>
      <alignment horizontal="justify" vertical="center" wrapText="1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justify" vertical="center" wrapText="1"/>
      <protection locked="0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4" applyNumberFormat="1" applyFont="1" applyFill="1" applyBorder="1" applyAlignment="1">
      <alignment horizontal="center" vertical="center"/>
    </xf>
    <xf numFmtId="9" fontId="4" fillId="0" borderId="1" xfId="2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readingOrder="1"/>
    </xf>
    <xf numFmtId="0" fontId="14" fillId="2" borderId="1" xfId="0" applyFont="1" applyFill="1" applyBorder="1" applyAlignment="1">
      <alignment horizontal="center" vertical="center" wrapText="1" readingOrder="1"/>
    </xf>
    <xf numFmtId="0" fontId="14" fillId="2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</cellXfs>
  <cellStyles count="5">
    <cellStyle name="Millares 2" xfId="3"/>
    <cellStyle name="Moneda" xfId="1" builtinId="4"/>
    <cellStyle name="Moneda 2" xf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695325</xdr:colOff>
      <xdr:row>42</xdr:row>
      <xdr:rowOff>133350</xdr:rowOff>
    </xdr:from>
    <xdr:ext cx="76200" cy="438150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743325" y="9525000"/>
          <a:ext cx="76200" cy="438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0</xdr:col>
      <xdr:colOff>115981</xdr:colOff>
      <xdr:row>15</xdr:row>
      <xdr:rowOff>173131</xdr:rowOff>
    </xdr:from>
    <xdr:to>
      <xdr:col>8</xdr:col>
      <xdr:colOff>725714</xdr:colOff>
      <xdr:row>29</xdr:row>
      <xdr:rowOff>87312</xdr:rowOff>
    </xdr:to>
    <xdr:sp macro="" textlink="">
      <xdr:nvSpPr>
        <xdr:cNvPr id="7" name="Rectangle 11"/>
        <xdr:cNvSpPr>
          <a:spLocks noChangeArrowheads="1"/>
        </xdr:cNvSpPr>
      </xdr:nvSpPr>
      <xdr:spPr bwMode="auto">
        <a:xfrm>
          <a:off x="115981" y="3520488"/>
          <a:ext cx="6705733" cy="2454181"/>
        </a:xfrm>
        <a:prstGeom prst="rect">
          <a:avLst/>
        </a:prstGeom>
        <a:noFill/>
        <a:ln w="38100">
          <a:noFill/>
          <a:miter lim="800000"/>
          <a:headEnd/>
          <a:tailEnd/>
        </a:ln>
        <a:effectLst>
          <a:outerShdw dist="28398" dir="3806097" algn="ctr" rotWithShape="0">
            <a:srgbClr val="7F7F7F">
              <a:alpha val="50000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2400" b="0" i="0" u="none" strike="noStrike" baseline="0">
            <a:solidFill>
              <a:sysClr val="windowText" lastClr="000000"/>
            </a:solidFill>
            <a:latin typeface="Arial Narrow"/>
          </a:endParaRPr>
        </a:p>
        <a:p>
          <a:pPr algn="ctr" rtl="0">
            <a:defRPr sz="1000"/>
          </a:pPr>
          <a:endParaRPr lang="en-US" sz="2400" b="1" i="0" u="none" strike="noStrike" baseline="0">
            <a:solidFill>
              <a:sysClr val="windowText" lastClr="000000"/>
            </a:solidFill>
            <a:latin typeface="Arial Narrow"/>
          </a:endParaRPr>
        </a:p>
        <a:p>
          <a:pPr algn="ctr" rtl="0">
            <a:defRPr sz="1000"/>
          </a:pPr>
          <a:endParaRPr lang="en-US" sz="2400" b="1" i="0" u="none" strike="noStrike" baseline="0">
            <a:solidFill>
              <a:sysClr val="windowText" lastClr="000000"/>
            </a:solidFill>
            <a:latin typeface="Arial Narrow"/>
          </a:endParaRP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ysClr val="windowText" lastClr="000000"/>
              </a:solidFill>
              <a:latin typeface="Arial Narrow"/>
            </a:rPr>
            <a:t>SEGUIMIENTO AL PLAN DE INVERSIÓN 2016</a:t>
          </a: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ysClr val="windowText" lastClr="000000"/>
              </a:solidFill>
              <a:effectLst/>
              <a:latin typeface="Arial Narrow"/>
              <a:ea typeface="+mn-ea"/>
              <a:cs typeface="+mn-cs"/>
            </a:rPr>
            <a:t>Corte a 31 de Diciembre</a:t>
          </a:r>
          <a:endParaRPr lang="en-US" sz="2400" b="0" i="0" u="none" strike="noStrike" baseline="0">
            <a:solidFill>
              <a:sysClr val="windowText" lastClr="000000"/>
            </a:solidFill>
            <a:latin typeface="Arial Narrow"/>
          </a:endParaRPr>
        </a:p>
      </xdr:txBody>
    </xdr:sp>
    <xdr:clientData/>
  </xdr:twoCellAnchor>
  <xdr:twoCellAnchor editAs="oneCell">
    <xdr:from>
      <xdr:col>0</xdr:col>
      <xdr:colOff>40822</xdr:colOff>
      <xdr:row>2</xdr:row>
      <xdr:rowOff>0</xdr:rowOff>
    </xdr:from>
    <xdr:to>
      <xdr:col>8</xdr:col>
      <xdr:colOff>734786</xdr:colOff>
      <xdr:row>14</xdr:row>
      <xdr:rowOff>84667</xdr:rowOff>
    </xdr:to>
    <xdr:pic>
      <xdr:nvPicPr>
        <xdr:cNvPr id="8" name="11 Imagen" descr="graficacion-01.p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31" r="17670" b="58277"/>
        <a:stretch/>
      </xdr:blipFill>
      <xdr:spPr>
        <a:xfrm>
          <a:off x="40822" y="628650"/>
          <a:ext cx="6789964" cy="2294467"/>
        </a:xfrm>
        <a:prstGeom prst="rect">
          <a:avLst/>
        </a:prstGeom>
      </xdr:spPr>
    </xdr:pic>
    <xdr:clientData/>
  </xdr:twoCellAnchor>
  <xdr:twoCellAnchor editAs="oneCell">
    <xdr:from>
      <xdr:col>0</xdr:col>
      <xdr:colOff>193221</xdr:colOff>
      <xdr:row>36</xdr:row>
      <xdr:rowOff>108857</xdr:rowOff>
    </xdr:from>
    <xdr:to>
      <xdr:col>8</xdr:col>
      <xdr:colOff>640896</xdr:colOff>
      <xdr:row>45</xdr:row>
      <xdr:rowOff>83457</xdr:rowOff>
    </xdr:to>
    <xdr:pic>
      <xdr:nvPicPr>
        <xdr:cNvPr id="9" name="12 Imagen" descr="graficacion-01.p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99" t="78611" r="24102"/>
        <a:stretch/>
      </xdr:blipFill>
      <xdr:spPr>
        <a:xfrm>
          <a:off x="193221" y="8255907"/>
          <a:ext cx="6543675" cy="163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541196</xdr:colOff>
      <xdr:row>0</xdr:row>
      <xdr:rowOff>129352</xdr:rowOff>
    </xdr:from>
    <xdr:to>
      <xdr:col>3</xdr:col>
      <xdr:colOff>208857</xdr:colOff>
      <xdr:row>3</xdr:row>
      <xdr:rowOff>325624</xdr:rowOff>
    </xdr:to>
    <xdr:pic>
      <xdr:nvPicPr>
        <xdr:cNvPr id="3" name="Imagen 2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196" y="129352"/>
          <a:ext cx="3692654" cy="796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zoomScale="70" zoomScaleNormal="70" workbookViewId="0"/>
  </sheetViews>
  <sheetFormatPr baseColWidth="10" defaultRowHeight="15" x14ac:dyDescent="0.25"/>
  <sheetData>
    <row r="1" spans="1:9" x14ac:dyDescent="0.25">
      <c r="A1" s="59"/>
      <c r="B1" s="60"/>
      <c r="C1" s="60"/>
      <c r="D1" s="60"/>
      <c r="E1" s="60"/>
      <c r="F1" s="60"/>
      <c r="G1" s="60"/>
      <c r="H1" s="60"/>
      <c r="I1" s="61"/>
    </row>
    <row r="2" spans="1:9" ht="35.25" customHeight="1" x14ac:dyDescent="0.25">
      <c r="A2" s="62"/>
      <c r="B2" s="63"/>
      <c r="C2" s="63"/>
      <c r="D2" s="63"/>
      <c r="E2" s="63"/>
      <c r="F2" s="63"/>
      <c r="G2" s="63"/>
      <c r="H2" s="63"/>
      <c r="I2" s="64"/>
    </row>
    <row r="3" spans="1:9" x14ac:dyDescent="0.25">
      <c r="A3" s="62"/>
      <c r="B3" s="63"/>
      <c r="C3" s="63"/>
      <c r="D3" s="63"/>
      <c r="E3" s="63"/>
      <c r="F3" s="63"/>
      <c r="G3" s="63"/>
      <c r="H3" s="63"/>
      <c r="I3" s="64"/>
    </row>
    <row r="4" spans="1:9" x14ac:dyDescent="0.25">
      <c r="A4" s="62"/>
      <c r="B4" s="63"/>
      <c r="C4" s="63"/>
      <c r="D4" s="63"/>
      <c r="E4" s="63"/>
      <c r="F4" s="63"/>
      <c r="G4" s="63"/>
      <c r="H4" s="63"/>
      <c r="I4" s="64"/>
    </row>
    <row r="5" spans="1:9" x14ac:dyDescent="0.25">
      <c r="A5" s="62"/>
      <c r="B5" s="63"/>
      <c r="C5" s="63"/>
      <c r="D5" s="63"/>
      <c r="E5" s="63"/>
      <c r="F5" s="63"/>
      <c r="G5" s="63"/>
      <c r="H5" s="63"/>
      <c r="I5" s="64"/>
    </row>
    <row r="6" spans="1:9" x14ac:dyDescent="0.25">
      <c r="A6" s="62"/>
      <c r="B6" s="63"/>
      <c r="C6" s="63"/>
      <c r="D6" s="63"/>
      <c r="E6" s="63"/>
      <c r="F6" s="63"/>
      <c r="G6" s="63"/>
      <c r="H6" s="63"/>
      <c r="I6" s="64"/>
    </row>
    <row r="7" spans="1:9" x14ac:dyDescent="0.25">
      <c r="A7" s="62"/>
      <c r="B7" s="63"/>
      <c r="C7" s="63"/>
      <c r="D7" s="63"/>
      <c r="E7" s="63"/>
      <c r="F7" s="63"/>
      <c r="G7" s="63"/>
      <c r="H7" s="63"/>
      <c r="I7" s="64"/>
    </row>
    <row r="8" spans="1:9" x14ac:dyDescent="0.25">
      <c r="A8" s="62"/>
      <c r="B8" s="63"/>
      <c r="C8" s="63"/>
      <c r="D8" s="63"/>
      <c r="E8" s="63"/>
      <c r="F8" s="63"/>
      <c r="G8" s="63"/>
      <c r="H8" s="63"/>
      <c r="I8" s="64"/>
    </row>
    <row r="9" spans="1:9" x14ac:dyDescent="0.25">
      <c r="A9" s="62"/>
      <c r="B9" s="63"/>
      <c r="C9" s="63"/>
      <c r="D9" s="63"/>
      <c r="E9" s="63"/>
      <c r="F9" s="63"/>
      <c r="G9" s="63"/>
      <c r="H9" s="63"/>
      <c r="I9" s="64"/>
    </row>
    <row r="10" spans="1:9" x14ac:dyDescent="0.25">
      <c r="A10" s="62"/>
      <c r="B10" s="63"/>
      <c r="C10" s="63"/>
      <c r="D10" s="63"/>
      <c r="E10" s="63"/>
      <c r="F10" s="63"/>
      <c r="G10" s="63"/>
      <c r="H10" s="63"/>
      <c r="I10" s="64"/>
    </row>
    <row r="11" spans="1:9" x14ac:dyDescent="0.25">
      <c r="A11" s="62"/>
      <c r="B11" s="63"/>
      <c r="C11" s="63"/>
      <c r="D11" s="63"/>
      <c r="E11" s="63"/>
      <c r="F11" s="63"/>
      <c r="G11" s="63"/>
      <c r="H11" s="63"/>
      <c r="I11" s="64"/>
    </row>
    <row r="12" spans="1:9" x14ac:dyDescent="0.25">
      <c r="A12" s="62"/>
      <c r="B12" s="63"/>
      <c r="C12" s="63"/>
      <c r="D12" s="63"/>
      <c r="E12" s="63"/>
      <c r="F12" s="63"/>
      <c r="G12" s="63"/>
      <c r="H12" s="63"/>
      <c r="I12" s="64"/>
    </row>
    <row r="13" spans="1:9" x14ac:dyDescent="0.25">
      <c r="A13" s="62"/>
      <c r="B13" s="63"/>
      <c r="C13" s="63"/>
      <c r="D13" s="63"/>
      <c r="E13" s="63"/>
      <c r="F13" s="63"/>
      <c r="G13" s="63"/>
      <c r="H13" s="63"/>
      <c r="I13" s="64"/>
    </row>
    <row r="14" spans="1:9" x14ac:dyDescent="0.25">
      <c r="A14" s="62"/>
      <c r="B14" s="63"/>
      <c r="C14" s="63"/>
      <c r="D14" s="63"/>
      <c r="E14" s="63"/>
      <c r="F14" s="63"/>
      <c r="G14" s="63"/>
      <c r="H14" s="63"/>
      <c r="I14" s="64"/>
    </row>
    <row r="15" spans="1:9" ht="42.75" customHeight="1" x14ac:dyDescent="0.25">
      <c r="A15" s="62"/>
      <c r="B15" s="63"/>
      <c r="C15" s="63"/>
      <c r="D15" s="63"/>
      <c r="E15" s="63"/>
      <c r="F15" s="63"/>
      <c r="G15" s="63"/>
      <c r="H15" s="63"/>
      <c r="I15" s="64"/>
    </row>
    <row r="16" spans="1:9" x14ac:dyDescent="0.25">
      <c r="A16" s="62"/>
      <c r="B16" s="63"/>
      <c r="C16" s="63"/>
      <c r="D16" s="63"/>
      <c r="E16" s="63"/>
      <c r="F16" s="63"/>
      <c r="G16" s="63"/>
      <c r="H16" s="63"/>
      <c r="I16" s="64"/>
    </row>
    <row r="17" spans="1:9" x14ac:dyDescent="0.25">
      <c r="A17" s="62"/>
      <c r="B17" s="63"/>
      <c r="C17" s="63"/>
      <c r="D17" s="63"/>
      <c r="E17" s="63"/>
      <c r="F17" s="63"/>
      <c r="G17" s="63"/>
      <c r="H17" s="63"/>
      <c r="I17" s="64"/>
    </row>
    <row r="18" spans="1:9" x14ac:dyDescent="0.25">
      <c r="A18" s="62"/>
      <c r="B18" s="63"/>
      <c r="C18" s="63"/>
      <c r="D18" s="63"/>
      <c r="E18" s="63"/>
      <c r="F18" s="63"/>
      <c r="G18" s="63"/>
      <c r="H18" s="63"/>
      <c r="I18" s="64"/>
    </row>
    <row r="19" spans="1:9" x14ac:dyDescent="0.25">
      <c r="A19" s="62"/>
      <c r="B19" s="63"/>
      <c r="C19" s="63"/>
      <c r="D19" s="63"/>
      <c r="E19" s="63"/>
      <c r="F19" s="63"/>
      <c r="G19" s="63"/>
      <c r="H19" s="63"/>
      <c r="I19" s="64"/>
    </row>
    <row r="20" spans="1:9" x14ac:dyDescent="0.25">
      <c r="A20" s="62"/>
      <c r="B20" s="63"/>
      <c r="C20" s="63"/>
      <c r="D20" s="63"/>
      <c r="E20" s="63"/>
      <c r="F20" s="63"/>
      <c r="G20" s="63"/>
      <c r="H20" s="63"/>
      <c r="I20" s="64"/>
    </row>
    <row r="21" spans="1:9" x14ac:dyDescent="0.25">
      <c r="A21" s="62"/>
      <c r="B21" s="63"/>
      <c r="C21" s="63"/>
      <c r="D21" s="63"/>
      <c r="E21" s="63"/>
      <c r="F21" s="63"/>
      <c r="G21" s="63"/>
      <c r="H21" s="63"/>
      <c r="I21" s="64"/>
    </row>
    <row r="22" spans="1:9" x14ac:dyDescent="0.25">
      <c r="A22" s="62"/>
      <c r="B22" s="63"/>
      <c r="C22" s="63"/>
      <c r="D22" s="63"/>
      <c r="E22" s="63"/>
      <c r="F22" s="63"/>
      <c r="G22" s="63"/>
      <c r="H22" s="63"/>
      <c r="I22" s="64"/>
    </row>
    <row r="23" spans="1:9" x14ac:dyDescent="0.25">
      <c r="A23" s="62"/>
      <c r="B23" s="63"/>
      <c r="C23" s="63"/>
      <c r="D23" s="63"/>
      <c r="E23" s="63"/>
      <c r="F23" s="63"/>
      <c r="G23" s="63"/>
      <c r="H23" s="63"/>
      <c r="I23" s="64"/>
    </row>
    <row r="24" spans="1:9" x14ac:dyDescent="0.25">
      <c r="A24" s="62"/>
      <c r="B24" s="63"/>
      <c r="C24" s="63"/>
      <c r="D24" s="63"/>
      <c r="E24" s="63"/>
      <c r="F24" s="63"/>
      <c r="G24" s="63"/>
      <c r="H24" s="63"/>
      <c r="I24" s="64"/>
    </row>
    <row r="25" spans="1:9" x14ac:dyDescent="0.25">
      <c r="A25" s="62"/>
      <c r="B25" s="63"/>
      <c r="C25" s="63"/>
      <c r="D25" s="63"/>
      <c r="E25" s="63"/>
      <c r="F25" s="63"/>
      <c r="G25" s="63"/>
      <c r="H25" s="63"/>
      <c r="I25" s="64"/>
    </row>
    <row r="26" spans="1:9" x14ac:dyDescent="0.25">
      <c r="A26" s="62"/>
      <c r="B26" s="63"/>
      <c r="C26" s="63"/>
      <c r="D26" s="63"/>
      <c r="E26" s="63"/>
      <c r="F26" s="63"/>
      <c r="G26" s="63"/>
      <c r="H26" s="63"/>
      <c r="I26" s="64"/>
    </row>
    <row r="27" spans="1:9" x14ac:dyDescent="0.25">
      <c r="A27" s="62"/>
      <c r="B27" s="63"/>
      <c r="C27" s="63"/>
      <c r="D27" s="63"/>
      <c r="E27" s="63"/>
      <c r="F27" s="63"/>
      <c r="G27" s="63"/>
      <c r="H27" s="63"/>
      <c r="I27" s="64"/>
    </row>
    <row r="28" spans="1:9" x14ac:dyDescent="0.25">
      <c r="A28" s="62"/>
      <c r="B28" s="63"/>
      <c r="C28" s="63"/>
      <c r="D28" s="63"/>
      <c r="E28" s="63"/>
      <c r="F28" s="63"/>
      <c r="G28" s="63"/>
      <c r="H28" s="63"/>
      <c r="I28" s="64"/>
    </row>
    <row r="29" spans="1:9" x14ac:dyDescent="0.25">
      <c r="A29" s="62"/>
      <c r="B29" s="63"/>
      <c r="C29" s="63"/>
      <c r="D29" s="63"/>
      <c r="E29" s="63"/>
      <c r="F29" s="63"/>
      <c r="G29" s="63"/>
      <c r="H29" s="63"/>
      <c r="I29" s="64"/>
    </row>
    <row r="30" spans="1:9" ht="42" customHeight="1" x14ac:dyDescent="0.25">
      <c r="A30" s="62"/>
      <c r="B30" s="63"/>
      <c r="C30" s="63"/>
      <c r="D30" s="63"/>
      <c r="E30" s="63"/>
      <c r="F30" s="63"/>
      <c r="G30" s="63"/>
      <c r="H30" s="63"/>
      <c r="I30" s="64"/>
    </row>
    <row r="31" spans="1:9" x14ac:dyDescent="0.25">
      <c r="A31" s="62"/>
      <c r="B31" s="63"/>
      <c r="C31" s="63"/>
      <c r="D31" s="63"/>
      <c r="E31" s="63"/>
      <c r="F31" s="63"/>
      <c r="G31" s="63"/>
      <c r="H31" s="63"/>
      <c r="I31" s="64"/>
    </row>
    <row r="32" spans="1:9" ht="20.25" customHeight="1" x14ac:dyDescent="0.25">
      <c r="A32" s="62"/>
      <c r="B32" s="63"/>
      <c r="C32" s="63"/>
      <c r="D32" s="63"/>
      <c r="E32" s="63"/>
      <c r="F32" s="63"/>
      <c r="G32" s="63"/>
      <c r="H32" s="63"/>
      <c r="I32" s="64"/>
    </row>
    <row r="33" spans="1:9" ht="20.25" customHeight="1" x14ac:dyDescent="0.25">
      <c r="A33" s="62"/>
      <c r="B33" s="63"/>
      <c r="C33" s="63"/>
      <c r="D33" s="63"/>
      <c r="E33" s="63"/>
      <c r="F33" s="63"/>
      <c r="G33" s="63"/>
      <c r="H33" s="63"/>
      <c r="I33" s="64"/>
    </row>
    <row r="34" spans="1:9" ht="20.25" customHeight="1" x14ac:dyDescent="0.25">
      <c r="A34" s="62"/>
      <c r="B34" s="63"/>
      <c r="C34" s="63"/>
      <c r="D34" s="63"/>
      <c r="E34" s="63"/>
      <c r="F34" s="63"/>
      <c r="G34" s="63"/>
      <c r="H34" s="63"/>
      <c r="I34" s="64"/>
    </row>
    <row r="35" spans="1:9" ht="20.25" customHeight="1" x14ac:dyDescent="0.25">
      <c r="A35" s="62"/>
      <c r="B35" s="63"/>
      <c r="C35" s="63"/>
      <c r="D35" s="63"/>
      <c r="E35" s="63"/>
      <c r="F35" s="63"/>
      <c r="G35" s="63"/>
      <c r="H35" s="63"/>
      <c r="I35" s="64"/>
    </row>
    <row r="36" spans="1:9" ht="20.25" customHeight="1" x14ac:dyDescent="0.25">
      <c r="A36" s="68" t="s">
        <v>131</v>
      </c>
      <c r="B36" s="69"/>
      <c r="C36" s="69"/>
      <c r="D36" s="69"/>
      <c r="E36" s="69"/>
      <c r="F36" s="69"/>
      <c r="G36" s="69"/>
      <c r="H36" s="69"/>
      <c r="I36" s="70"/>
    </row>
    <row r="37" spans="1:9" ht="20.25" customHeight="1" x14ac:dyDescent="0.25">
      <c r="A37" s="62"/>
      <c r="B37" s="63"/>
      <c r="C37" s="63"/>
      <c r="D37" s="63"/>
      <c r="E37" s="63"/>
      <c r="F37" s="63"/>
      <c r="G37" s="63"/>
      <c r="H37" s="63"/>
      <c r="I37" s="64"/>
    </row>
    <row r="38" spans="1:9" ht="20.25" customHeight="1" x14ac:dyDescent="0.25">
      <c r="A38" s="62"/>
      <c r="B38" s="63"/>
      <c r="C38" s="63"/>
      <c r="D38" s="63"/>
      <c r="E38" s="63"/>
      <c r="F38" s="63"/>
      <c r="G38" s="63"/>
      <c r="H38" s="63"/>
      <c r="I38" s="64"/>
    </row>
    <row r="39" spans="1:9" x14ac:dyDescent="0.25">
      <c r="A39" s="62"/>
      <c r="B39" s="63"/>
      <c r="C39" s="63"/>
      <c r="D39" s="63"/>
      <c r="E39" s="63"/>
      <c r="F39" s="63"/>
      <c r="G39" s="63"/>
      <c r="H39" s="63"/>
      <c r="I39" s="64"/>
    </row>
    <row r="40" spans="1:9" x14ac:dyDescent="0.25">
      <c r="A40" s="62"/>
      <c r="B40" s="63"/>
      <c r="C40" s="63"/>
      <c r="D40" s="63"/>
      <c r="E40" s="63"/>
      <c r="F40" s="63"/>
      <c r="G40" s="63"/>
      <c r="H40" s="63"/>
      <c r="I40" s="64"/>
    </row>
    <row r="41" spans="1:9" x14ac:dyDescent="0.25">
      <c r="A41" s="62"/>
      <c r="B41" s="63"/>
      <c r="C41" s="63"/>
      <c r="D41" s="63"/>
      <c r="E41" s="63"/>
      <c r="F41" s="63"/>
      <c r="G41" s="63"/>
      <c r="H41" s="63"/>
      <c r="I41" s="64"/>
    </row>
    <row r="42" spans="1:9" x14ac:dyDescent="0.25">
      <c r="A42" s="62"/>
      <c r="B42" s="63"/>
      <c r="C42" s="63"/>
      <c r="D42" s="63"/>
      <c r="E42" s="63"/>
      <c r="F42" s="63"/>
      <c r="G42" s="63"/>
      <c r="H42" s="63"/>
      <c r="I42" s="64"/>
    </row>
    <row r="43" spans="1:9" x14ac:dyDescent="0.25">
      <c r="A43" s="62"/>
      <c r="B43" s="63"/>
      <c r="C43" s="63"/>
      <c r="D43" s="63"/>
      <c r="E43" s="63"/>
      <c r="F43" s="63"/>
      <c r="G43" s="63"/>
      <c r="H43" s="63"/>
      <c r="I43" s="64"/>
    </row>
    <row r="44" spans="1:9" x14ac:dyDescent="0.25">
      <c r="A44" s="62"/>
      <c r="B44" s="63"/>
      <c r="C44" s="63"/>
      <c r="D44" s="63"/>
      <c r="E44" s="63"/>
      <c r="F44" s="63"/>
      <c r="G44" s="63"/>
      <c r="H44" s="63"/>
      <c r="I44" s="64"/>
    </row>
    <row r="45" spans="1:9" x14ac:dyDescent="0.25">
      <c r="A45" s="62"/>
      <c r="B45" s="63"/>
      <c r="C45" s="63"/>
      <c r="D45" s="63"/>
      <c r="E45" s="63"/>
      <c r="F45" s="63"/>
      <c r="G45" s="63"/>
      <c r="H45" s="63"/>
      <c r="I45" s="64"/>
    </row>
    <row r="46" spans="1:9" ht="15.75" thickBot="1" x14ac:dyDescent="0.3">
      <c r="A46" s="65"/>
      <c r="B46" s="66"/>
      <c r="C46" s="66"/>
      <c r="D46" s="66"/>
      <c r="E46" s="66"/>
      <c r="F46" s="66"/>
      <c r="G46" s="66"/>
      <c r="H46" s="66"/>
      <c r="I46" s="67"/>
    </row>
  </sheetData>
  <mergeCells count="1">
    <mergeCell ref="A36:I3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zoomScale="70" zoomScaleNormal="70" workbookViewId="0">
      <selection activeCell="E12" sqref="E12"/>
    </sheetView>
  </sheetViews>
  <sheetFormatPr baseColWidth="10" defaultColWidth="11.5703125" defaultRowHeight="15" x14ac:dyDescent="0.25"/>
  <cols>
    <col min="1" max="2" width="20" style="2" customWidth="1"/>
    <col min="3" max="3" width="20.42578125" style="2" customWidth="1"/>
    <col min="4" max="4" width="32.42578125" style="2" customWidth="1"/>
    <col min="5" max="5" width="37.28515625" style="2" customWidth="1"/>
    <col min="6" max="6" width="26" style="2" hidden="1" customWidth="1"/>
    <col min="7" max="7" width="11.5703125" style="2"/>
    <col min="8" max="8" width="14" style="2" customWidth="1"/>
    <col min="9" max="9" width="30.28515625" style="2" customWidth="1"/>
    <col min="10" max="10" width="28.42578125" style="2" customWidth="1"/>
    <col min="11" max="11" width="31" style="2" customWidth="1"/>
    <col min="12" max="12" width="31.5703125" style="2" customWidth="1"/>
    <col min="13" max="13" width="11.28515625" style="2" customWidth="1"/>
    <col min="14" max="14" width="31.28515625" style="2" customWidth="1"/>
    <col min="15" max="15" width="15.85546875" style="2" customWidth="1"/>
    <col min="16" max="16384" width="11.5703125" style="2"/>
  </cols>
  <sheetData>
    <row r="1" spans="1:17" ht="15.75" x14ac:dyDescent="0.25">
      <c r="E1" s="89" t="s">
        <v>11</v>
      </c>
      <c r="F1" s="89"/>
      <c r="G1" s="89"/>
      <c r="H1" s="89"/>
      <c r="I1" s="89"/>
      <c r="J1" s="89"/>
      <c r="K1" s="89"/>
      <c r="L1" s="89"/>
      <c r="M1" s="89"/>
      <c r="N1" s="90" t="s">
        <v>12</v>
      </c>
      <c r="O1" s="90"/>
    </row>
    <row r="2" spans="1:17" ht="15.75" x14ac:dyDescent="0.25">
      <c r="E2" s="89"/>
      <c r="F2" s="89"/>
      <c r="G2" s="89"/>
      <c r="H2" s="89"/>
      <c r="I2" s="89"/>
      <c r="J2" s="89"/>
      <c r="K2" s="89"/>
      <c r="L2" s="89"/>
      <c r="M2" s="89"/>
      <c r="N2" s="90" t="s">
        <v>13</v>
      </c>
      <c r="O2" s="90"/>
    </row>
    <row r="3" spans="1:17" ht="15.75" x14ac:dyDescent="0.25">
      <c r="E3" s="89"/>
      <c r="F3" s="89"/>
      <c r="G3" s="89"/>
      <c r="H3" s="89"/>
      <c r="I3" s="89"/>
      <c r="J3" s="89"/>
      <c r="K3" s="89"/>
      <c r="L3" s="89"/>
      <c r="M3" s="89"/>
      <c r="N3" s="90" t="s">
        <v>14</v>
      </c>
      <c r="O3" s="90"/>
    </row>
    <row r="4" spans="1:17" ht="31.9" customHeight="1" x14ac:dyDescent="0.25">
      <c r="E4" s="91" t="s">
        <v>15</v>
      </c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7" x14ac:dyDescent="0.25">
      <c r="I5" s="3"/>
      <c r="L5" s="3"/>
      <c r="N5" s="3"/>
    </row>
    <row r="6" spans="1:17" ht="32.25" customHeight="1" x14ac:dyDescent="0.25">
      <c r="A6" s="87" t="s">
        <v>16</v>
      </c>
      <c r="B6" s="87" t="s">
        <v>7</v>
      </c>
      <c r="C6" s="87" t="s">
        <v>17</v>
      </c>
      <c r="D6" s="87" t="s">
        <v>18</v>
      </c>
      <c r="E6" s="87" t="s">
        <v>19</v>
      </c>
      <c r="F6" s="87" t="s">
        <v>8</v>
      </c>
      <c r="G6" s="87" t="s">
        <v>20</v>
      </c>
      <c r="H6" s="87" t="s">
        <v>9</v>
      </c>
      <c r="I6" s="88" t="s">
        <v>21</v>
      </c>
      <c r="J6" s="88"/>
      <c r="K6" s="88"/>
      <c r="L6" s="87" t="s">
        <v>22</v>
      </c>
      <c r="M6" s="87"/>
      <c r="N6" s="87"/>
      <c r="O6" s="87"/>
    </row>
    <row r="7" spans="1:17" ht="45.75" customHeight="1" x14ac:dyDescent="0.25">
      <c r="A7" s="87"/>
      <c r="B7" s="87"/>
      <c r="C7" s="87"/>
      <c r="D7" s="87"/>
      <c r="E7" s="87"/>
      <c r="F7" s="87"/>
      <c r="G7" s="87"/>
      <c r="H7" s="87"/>
      <c r="I7" s="7" t="s">
        <v>23</v>
      </c>
      <c r="J7" s="7" t="s">
        <v>24</v>
      </c>
      <c r="K7" s="7" t="s">
        <v>25</v>
      </c>
      <c r="L7" s="7" t="s">
        <v>26</v>
      </c>
      <c r="M7" s="7" t="s">
        <v>27</v>
      </c>
      <c r="N7" s="7" t="s">
        <v>28</v>
      </c>
      <c r="O7" s="7" t="s">
        <v>29</v>
      </c>
    </row>
    <row r="8" spans="1:17" ht="39" customHeight="1" x14ac:dyDescent="0.25">
      <c r="A8" s="74" t="s">
        <v>30</v>
      </c>
      <c r="B8" s="74" t="s">
        <v>6</v>
      </c>
      <c r="C8" s="75" t="s">
        <v>31</v>
      </c>
      <c r="D8" s="79" t="s">
        <v>32</v>
      </c>
      <c r="E8" s="9" t="s">
        <v>33</v>
      </c>
      <c r="F8" s="9" t="s">
        <v>34</v>
      </c>
      <c r="G8" s="10">
        <v>340</v>
      </c>
      <c r="H8" s="11">
        <v>340</v>
      </c>
      <c r="I8" s="12">
        <v>4629078170</v>
      </c>
      <c r="J8" s="13">
        <v>0</v>
      </c>
      <c r="K8" s="13">
        <v>4629078170</v>
      </c>
      <c r="L8" s="14">
        <v>4518471671</v>
      </c>
      <c r="M8" s="15">
        <f>+L8/K8</f>
        <v>0.97610615009337809</v>
      </c>
      <c r="N8" s="16">
        <v>3900227367</v>
      </c>
      <c r="O8" s="17">
        <f>+N8/K8</f>
        <v>0.84254947178824591</v>
      </c>
    </row>
    <row r="9" spans="1:17" ht="35.25" customHeight="1" x14ac:dyDescent="0.25">
      <c r="A9" s="74"/>
      <c r="B9" s="74"/>
      <c r="C9" s="75"/>
      <c r="D9" s="79"/>
      <c r="E9" s="9" t="s">
        <v>35</v>
      </c>
      <c r="F9" s="9" t="s">
        <v>36</v>
      </c>
      <c r="G9" s="18">
        <v>3</v>
      </c>
      <c r="H9" s="19">
        <v>3</v>
      </c>
      <c r="I9" s="12">
        <v>434764580</v>
      </c>
      <c r="J9" s="13">
        <v>0</v>
      </c>
      <c r="K9" s="13">
        <v>434764580</v>
      </c>
      <c r="L9" s="14">
        <v>434764580</v>
      </c>
      <c r="M9" s="15">
        <f>+L9/K9</f>
        <v>1</v>
      </c>
      <c r="N9" s="16">
        <v>434764580</v>
      </c>
      <c r="O9" s="17">
        <f>+N9/K9</f>
        <v>1</v>
      </c>
    </row>
    <row r="10" spans="1:17" ht="24.75" customHeight="1" x14ac:dyDescent="0.25">
      <c r="A10" s="74"/>
      <c r="B10" s="74"/>
      <c r="C10" s="75"/>
      <c r="D10" s="78" t="s">
        <v>37</v>
      </c>
      <c r="E10" s="78"/>
      <c r="F10" s="78"/>
      <c r="G10" s="78"/>
      <c r="H10" s="20"/>
      <c r="I10" s="20">
        <f>SUM(I8:I9)</f>
        <v>5063842750</v>
      </c>
      <c r="J10" s="21">
        <f t="shared" ref="J10" si="0">SUM(J8:J9)</f>
        <v>0</v>
      </c>
      <c r="K10" s="22">
        <f>SUM(K8:K9)</f>
        <v>5063842750</v>
      </c>
      <c r="L10" s="22">
        <f>SUM(L8:L9)</f>
        <v>4953236251</v>
      </c>
      <c r="M10" s="23">
        <f>+L10/K10</f>
        <v>0.97815759602724628</v>
      </c>
      <c r="N10" s="22">
        <f>SUM(N8:N9)</f>
        <v>4334991947</v>
      </c>
      <c r="O10" s="24">
        <f>+N10/K10</f>
        <v>0.85606764684784098</v>
      </c>
      <c r="Q10" s="56"/>
    </row>
    <row r="11" spans="1:17" ht="49.5" customHeight="1" x14ac:dyDescent="0.25">
      <c r="A11" s="74" t="s">
        <v>38</v>
      </c>
      <c r="B11" s="74" t="s">
        <v>2</v>
      </c>
      <c r="C11" s="75" t="s">
        <v>39</v>
      </c>
      <c r="D11" s="79" t="s">
        <v>40</v>
      </c>
      <c r="E11" s="9" t="s">
        <v>41</v>
      </c>
      <c r="F11" s="9" t="s">
        <v>42</v>
      </c>
      <c r="G11" s="1">
        <v>68</v>
      </c>
      <c r="H11" s="19">
        <v>68</v>
      </c>
      <c r="I11" s="13">
        <v>1135000000</v>
      </c>
      <c r="J11" s="13">
        <v>0</v>
      </c>
      <c r="K11" s="13">
        <v>1135000000</v>
      </c>
      <c r="L11" s="16">
        <v>1135000000</v>
      </c>
      <c r="M11" s="17">
        <f>+L11/K11</f>
        <v>1</v>
      </c>
      <c r="N11" s="12">
        <v>1135000000</v>
      </c>
      <c r="O11" s="17">
        <f>+N11/K11</f>
        <v>1</v>
      </c>
    </row>
    <row r="12" spans="1:17" ht="51.75" customHeight="1" x14ac:dyDescent="0.25">
      <c r="A12" s="74"/>
      <c r="B12" s="74"/>
      <c r="C12" s="75"/>
      <c r="D12" s="79"/>
      <c r="E12" s="9" t="s">
        <v>43</v>
      </c>
      <c r="F12" s="9" t="s">
        <v>44</v>
      </c>
      <c r="G12" s="1">
        <v>4</v>
      </c>
      <c r="H12" s="25">
        <v>4</v>
      </c>
      <c r="I12" s="13">
        <v>2000000000</v>
      </c>
      <c r="J12" s="13">
        <v>0</v>
      </c>
      <c r="K12" s="13">
        <v>2000000000</v>
      </c>
      <c r="L12" s="16">
        <v>2000000000</v>
      </c>
      <c r="M12" s="17">
        <f t="shared" ref="M12:M18" si="1">+L12/K12</f>
        <v>1</v>
      </c>
      <c r="N12" s="12">
        <v>2000000000</v>
      </c>
      <c r="O12" s="17">
        <f t="shared" ref="O12:O17" si="2">+N12/K12</f>
        <v>1</v>
      </c>
    </row>
    <row r="13" spans="1:17" ht="39.75" customHeight="1" x14ac:dyDescent="0.25">
      <c r="A13" s="74"/>
      <c r="B13" s="74"/>
      <c r="C13" s="75"/>
      <c r="D13" s="79"/>
      <c r="E13" s="77" t="s">
        <v>5</v>
      </c>
      <c r="F13" s="9" t="s">
        <v>45</v>
      </c>
      <c r="G13" s="25">
        <v>1</v>
      </c>
      <c r="H13" s="25">
        <v>1</v>
      </c>
      <c r="I13" s="13">
        <v>300000000</v>
      </c>
      <c r="J13" s="13">
        <v>0</v>
      </c>
      <c r="K13" s="13">
        <v>300000000</v>
      </c>
      <c r="L13" s="16">
        <v>300000000</v>
      </c>
      <c r="M13" s="17">
        <f t="shared" si="1"/>
        <v>1</v>
      </c>
      <c r="N13" s="12">
        <v>300000000</v>
      </c>
      <c r="O13" s="17">
        <f t="shared" si="2"/>
        <v>1</v>
      </c>
    </row>
    <row r="14" spans="1:17" ht="48" customHeight="1" x14ac:dyDescent="0.25">
      <c r="A14" s="74"/>
      <c r="B14" s="74"/>
      <c r="C14" s="75"/>
      <c r="D14" s="79"/>
      <c r="E14" s="86"/>
      <c r="F14" s="9" t="s">
        <v>46</v>
      </c>
      <c r="G14" s="25">
        <v>2</v>
      </c>
      <c r="H14" s="25">
        <v>2</v>
      </c>
      <c r="I14" s="13">
        <v>200000000</v>
      </c>
      <c r="J14" s="13">
        <v>0</v>
      </c>
      <c r="K14" s="13">
        <v>200000000</v>
      </c>
      <c r="L14" s="16">
        <v>200000000</v>
      </c>
      <c r="M14" s="17">
        <f t="shared" si="1"/>
        <v>1</v>
      </c>
      <c r="N14" s="12">
        <v>200000000</v>
      </c>
      <c r="O14" s="17">
        <f t="shared" si="2"/>
        <v>1</v>
      </c>
    </row>
    <row r="15" spans="1:17" ht="27" customHeight="1" x14ac:dyDescent="0.25">
      <c r="A15" s="74"/>
      <c r="B15" s="74"/>
      <c r="C15" s="85"/>
      <c r="D15" s="78" t="s">
        <v>37</v>
      </c>
      <c r="E15" s="78"/>
      <c r="F15" s="78"/>
      <c r="G15" s="78"/>
      <c r="H15" s="20"/>
      <c r="I15" s="20">
        <f>SUM(I11:I14)</f>
        <v>3635000000</v>
      </c>
      <c r="J15" s="20">
        <f t="shared" ref="J15" si="3">SUM(J11:J14)</f>
        <v>0</v>
      </c>
      <c r="K15" s="22">
        <f>SUM(K11:K14)</f>
        <v>3635000000</v>
      </c>
      <c r="L15" s="22">
        <f>SUM(L11:L14)</f>
        <v>3635000000</v>
      </c>
      <c r="M15" s="24">
        <f>+L15/K15</f>
        <v>1</v>
      </c>
      <c r="N15" s="22">
        <f>SUM(N11:N14)</f>
        <v>3635000000</v>
      </c>
      <c r="O15" s="24">
        <f>+N15/K15</f>
        <v>1</v>
      </c>
      <c r="Q15" s="56"/>
    </row>
    <row r="16" spans="1:17" ht="48.75" customHeight="1" x14ac:dyDescent="0.25">
      <c r="A16" s="74" t="s">
        <v>47</v>
      </c>
      <c r="B16" s="74" t="s">
        <v>48</v>
      </c>
      <c r="C16" s="75" t="s">
        <v>49</v>
      </c>
      <c r="D16" s="79" t="s">
        <v>50</v>
      </c>
      <c r="E16" s="9" t="s">
        <v>51</v>
      </c>
      <c r="F16" s="9" t="s">
        <v>52</v>
      </c>
      <c r="G16" s="1">
        <v>250</v>
      </c>
      <c r="H16" s="1">
        <v>269</v>
      </c>
      <c r="I16" s="13">
        <v>4783209872</v>
      </c>
      <c r="J16" s="13">
        <v>0</v>
      </c>
      <c r="K16" s="13">
        <v>4783209872</v>
      </c>
      <c r="L16" s="12">
        <v>4783209872</v>
      </c>
      <c r="M16" s="17">
        <f t="shared" si="1"/>
        <v>1</v>
      </c>
      <c r="N16" s="12">
        <v>4783209872</v>
      </c>
      <c r="O16" s="17">
        <f t="shared" si="2"/>
        <v>1</v>
      </c>
    </row>
    <row r="17" spans="1:17" ht="50.25" customHeight="1" x14ac:dyDescent="0.25">
      <c r="A17" s="74"/>
      <c r="B17" s="74"/>
      <c r="C17" s="75"/>
      <c r="D17" s="79"/>
      <c r="E17" s="9" t="s">
        <v>53</v>
      </c>
      <c r="F17" s="9" t="s">
        <v>54</v>
      </c>
      <c r="G17" s="1">
        <v>18</v>
      </c>
      <c r="H17" s="19">
        <v>0</v>
      </c>
      <c r="I17" s="13">
        <v>1000000000</v>
      </c>
      <c r="J17" s="13">
        <v>0</v>
      </c>
      <c r="K17" s="13">
        <v>1000000000</v>
      </c>
      <c r="L17" s="12">
        <v>1000000000</v>
      </c>
      <c r="M17" s="17">
        <f t="shared" si="1"/>
        <v>1</v>
      </c>
      <c r="N17" s="12">
        <v>1000000000</v>
      </c>
      <c r="O17" s="17">
        <f t="shared" si="2"/>
        <v>1</v>
      </c>
    </row>
    <row r="18" spans="1:17" ht="22.5" customHeight="1" x14ac:dyDescent="0.25">
      <c r="A18" s="74"/>
      <c r="B18" s="74"/>
      <c r="C18" s="75"/>
      <c r="D18" s="78" t="s">
        <v>37</v>
      </c>
      <c r="E18" s="78"/>
      <c r="F18" s="78"/>
      <c r="G18" s="78"/>
      <c r="H18" s="20"/>
      <c r="I18" s="20">
        <f>SUM(I16:I17)</f>
        <v>5783209872</v>
      </c>
      <c r="J18" s="20">
        <f t="shared" ref="J18:L18" si="4">SUM(J16:J17)</f>
        <v>0</v>
      </c>
      <c r="K18" s="22">
        <f t="shared" si="4"/>
        <v>5783209872</v>
      </c>
      <c r="L18" s="22">
        <f t="shared" si="4"/>
        <v>5783209872</v>
      </c>
      <c r="M18" s="24">
        <f t="shared" si="1"/>
        <v>1</v>
      </c>
      <c r="N18" s="22">
        <f>SUM(N16:N17)</f>
        <v>5783209872</v>
      </c>
      <c r="O18" s="24">
        <f>+N18/K18</f>
        <v>1</v>
      </c>
      <c r="Q18" s="56"/>
    </row>
    <row r="19" spans="1:17" ht="43.5" customHeight="1" x14ac:dyDescent="0.25">
      <c r="A19" s="74"/>
      <c r="B19" s="74"/>
      <c r="C19" s="75" t="s">
        <v>55</v>
      </c>
      <c r="D19" s="79" t="s">
        <v>56</v>
      </c>
      <c r="E19" s="9" t="s">
        <v>57</v>
      </c>
      <c r="F19" s="9" t="s">
        <v>58</v>
      </c>
      <c r="G19" s="26">
        <v>150000</v>
      </c>
      <c r="H19" s="26">
        <v>150000</v>
      </c>
      <c r="I19" s="13">
        <v>2457000000</v>
      </c>
      <c r="J19" s="13">
        <v>0</v>
      </c>
      <c r="K19" s="13">
        <v>2457000000</v>
      </c>
      <c r="L19" s="16">
        <v>2457000000</v>
      </c>
      <c r="M19" s="27">
        <f>+L19/K19</f>
        <v>1</v>
      </c>
      <c r="N19" s="16">
        <v>2457000000</v>
      </c>
      <c r="O19" s="27">
        <f>+N19/K19</f>
        <v>1</v>
      </c>
    </row>
    <row r="20" spans="1:17" ht="43.5" customHeight="1" x14ac:dyDescent="0.25">
      <c r="A20" s="74"/>
      <c r="B20" s="74"/>
      <c r="C20" s="75"/>
      <c r="D20" s="79"/>
      <c r="E20" s="9" t="s">
        <v>59</v>
      </c>
      <c r="F20" s="9" t="s">
        <v>60</v>
      </c>
      <c r="G20" s="28">
        <f>315900-G21-G22</f>
        <v>305800</v>
      </c>
      <c r="H20" s="26">
        <v>305800</v>
      </c>
      <c r="I20" s="13">
        <v>1100000000</v>
      </c>
      <c r="J20" s="13">
        <v>0</v>
      </c>
      <c r="K20" s="13">
        <v>1100000000</v>
      </c>
      <c r="L20" s="16">
        <v>1100000000</v>
      </c>
      <c r="M20" s="27">
        <f t="shared" ref="M20:M22" si="5">+L20/K20</f>
        <v>1</v>
      </c>
      <c r="N20" s="16">
        <v>1100000000</v>
      </c>
      <c r="O20" s="27">
        <f t="shared" ref="O20:O22" si="6">+N20/K20</f>
        <v>1</v>
      </c>
    </row>
    <row r="21" spans="1:17" ht="78.95" customHeight="1" x14ac:dyDescent="0.25">
      <c r="A21" s="74"/>
      <c r="B21" s="74"/>
      <c r="C21" s="75"/>
      <c r="D21" s="79"/>
      <c r="E21" s="9" t="s">
        <v>61</v>
      </c>
      <c r="F21" s="9" t="s">
        <v>60</v>
      </c>
      <c r="G21" s="28">
        <v>4800</v>
      </c>
      <c r="H21" s="26">
        <v>4800</v>
      </c>
      <c r="I21" s="13">
        <v>1200000000</v>
      </c>
      <c r="J21" s="13">
        <v>0</v>
      </c>
      <c r="K21" s="13">
        <v>1200000000</v>
      </c>
      <c r="L21" s="16">
        <v>1200000000</v>
      </c>
      <c r="M21" s="27">
        <f t="shared" si="5"/>
        <v>1</v>
      </c>
      <c r="N21" s="16">
        <v>1200000000</v>
      </c>
      <c r="O21" s="27">
        <f t="shared" si="6"/>
        <v>1</v>
      </c>
    </row>
    <row r="22" spans="1:17" ht="56.45" customHeight="1" x14ac:dyDescent="0.25">
      <c r="A22" s="74"/>
      <c r="B22" s="74"/>
      <c r="C22" s="75"/>
      <c r="D22" s="79"/>
      <c r="E22" s="9" t="s">
        <v>62</v>
      </c>
      <c r="F22" s="9" t="s">
        <v>60</v>
      </c>
      <c r="G22" s="28">
        <v>5300</v>
      </c>
      <c r="H22" s="26">
        <v>5300</v>
      </c>
      <c r="I22" s="13">
        <v>300000000</v>
      </c>
      <c r="J22" s="13">
        <v>0</v>
      </c>
      <c r="K22" s="13">
        <v>300000000</v>
      </c>
      <c r="L22" s="16">
        <v>300000000</v>
      </c>
      <c r="M22" s="27">
        <f t="shared" si="5"/>
        <v>1</v>
      </c>
      <c r="N22" s="16">
        <v>300000000</v>
      </c>
      <c r="O22" s="27">
        <f t="shared" si="6"/>
        <v>1</v>
      </c>
    </row>
    <row r="23" spans="1:17" ht="25.5" customHeight="1" x14ac:dyDescent="0.25">
      <c r="A23" s="74"/>
      <c r="B23" s="74"/>
      <c r="C23" s="75"/>
      <c r="D23" s="78" t="s">
        <v>37</v>
      </c>
      <c r="E23" s="78"/>
      <c r="F23" s="78"/>
      <c r="G23" s="78"/>
      <c r="H23" s="20"/>
      <c r="I23" s="20">
        <f>SUM(I19:I22)</f>
        <v>5057000000</v>
      </c>
      <c r="J23" s="20">
        <f t="shared" ref="J23:K23" si="7">SUM(J19:J22)</f>
        <v>0</v>
      </c>
      <c r="K23" s="20">
        <f t="shared" si="7"/>
        <v>5057000000</v>
      </c>
      <c r="L23" s="22">
        <f>SUM(L19:L22)</f>
        <v>5057000000</v>
      </c>
      <c r="M23" s="24">
        <f>+L23/K23</f>
        <v>1</v>
      </c>
      <c r="N23" s="22">
        <f>SUM(N19:N22)</f>
        <v>5057000000</v>
      </c>
      <c r="O23" s="24">
        <f>+N23/K23</f>
        <v>1</v>
      </c>
      <c r="Q23" s="56"/>
    </row>
    <row r="24" spans="1:17" ht="46.5" customHeight="1" x14ac:dyDescent="0.25">
      <c r="A24" s="74" t="s">
        <v>63</v>
      </c>
      <c r="B24" s="74" t="s">
        <v>0</v>
      </c>
      <c r="C24" s="75" t="s">
        <v>64</v>
      </c>
      <c r="D24" s="79" t="s">
        <v>65</v>
      </c>
      <c r="E24" s="9" t="s">
        <v>66</v>
      </c>
      <c r="F24" s="9" t="s">
        <v>67</v>
      </c>
      <c r="G24" s="26">
        <f>1286</f>
        <v>1286</v>
      </c>
      <c r="H24" s="26">
        <v>1162</v>
      </c>
      <c r="I24" s="83">
        <v>40241399280</v>
      </c>
      <c r="J24" s="80">
        <v>0</v>
      </c>
      <c r="K24" s="80">
        <v>40241399280</v>
      </c>
      <c r="L24" s="81">
        <v>40241399280</v>
      </c>
      <c r="M24" s="82">
        <f>L24/K24</f>
        <v>1</v>
      </c>
      <c r="N24" s="81">
        <v>40241399280</v>
      </c>
      <c r="O24" s="82">
        <f>+N24/K24</f>
        <v>1</v>
      </c>
    </row>
    <row r="25" spans="1:17" ht="60" x14ac:dyDescent="0.25">
      <c r="A25" s="74"/>
      <c r="B25" s="74"/>
      <c r="C25" s="75"/>
      <c r="D25" s="79"/>
      <c r="E25" s="9" t="s">
        <v>68</v>
      </c>
      <c r="F25" s="9" t="s">
        <v>69</v>
      </c>
      <c r="G25" s="26">
        <v>180</v>
      </c>
      <c r="H25" s="26">
        <v>96</v>
      </c>
      <c r="I25" s="83"/>
      <c r="J25" s="80"/>
      <c r="K25" s="80"/>
      <c r="L25" s="81"/>
      <c r="M25" s="82"/>
      <c r="N25" s="81"/>
      <c r="O25" s="82"/>
    </row>
    <row r="26" spans="1:17" ht="52.5" customHeight="1" x14ac:dyDescent="0.25">
      <c r="A26" s="74"/>
      <c r="B26" s="74"/>
      <c r="C26" s="75"/>
      <c r="D26" s="79"/>
      <c r="E26" s="9" t="s">
        <v>70</v>
      </c>
      <c r="F26" s="9" t="s">
        <v>71</v>
      </c>
      <c r="G26" s="26">
        <v>166</v>
      </c>
      <c r="H26" s="26">
        <v>222</v>
      </c>
      <c r="I26" s="12">
        <v>10000625000</v>
      </c>
      <c r="J26" s="13">
        <v>0</v>
      </c>
      <c r="K26" s="13">
        <v>10000625000</v>
      </c>
      <c r="L26" s="29">
        <v>10670197967</v>
      </c>
      <c r="M26" s="17">
        <f>+L26/K26</f>
        <v>1.0669531121304918</v>
      </c>
      <c r="N26" s="29">
        <v>10670197967</v>
      </c>
      <c r="O26" s="17">
        <v>0</v>
      </c>
    </row>
    <row r="27" spans="1:17" ht="60" x14ac:dyDescent="0.25">
      <c r="A27" s="74"/>
      <c r="B27" s="74"/>
      <c r="C27" s="75"/>
      <c r="D27" s="79"/>
      <c r="E27" s="9" t="s">
        <v>72</v>
      </c>
      <c r="F27" s="9" t="s">
        <v>69</v>
      </c>
      <c r="G27" s="26">
        <v>103</v>
      </c>
      <c r="H27" s="26">
        <v>102</v>
      </c>
      <c r="I27" s="12">
        <v>10055367726</v>
      </c>
      <c r="J27" s="13">
        <v>0</v>
      </c>
      <c r="K27" s="13">
        <v>10055367726</v>
      </c>
      <c r="L27" s="29">
        <v>9626657369</v>
      </c>
      <c r="M27" s="17">
        <f>L27/K27</f>
        <v>0.95736502446434746</v>
      </c>
      <c r="N27" s="29">
        <v>9626657369</v>
      </c>
      <c r="O27" s="17">
        <v>0</v>
      </c>
    </row>
    <row r="28" spans="1:17" ht="63" customHeight="1" x14ac:dyDescent="0.25">
      <c r="A28" s="74"/>
      <c r="B28" s="74"/>
      <c r="C28" s="75"/>
      <c r="D28" s="79"/>
      <c r="E28" s="9" t="s">
        <v>73</v>
      </c>
      <c r="F28" s="9" t="s">
        <v>74</v>
      </c>
      <c r="G28" s="26">
        <v>4</v>
      </c>
      <c r="H28" s="26">
        <v>4</v>
      </c>
      <c r="I28" s="12">
        <v>112518353016</v>
      </c>
      <c r="J28" s="13">
        <v>0</v>
      </c>
      <c r="K28" s="13">
        <v>112518353016</v>
      </c>
      <c r="L28" s="29">
        <v>112274872350</v>
      </c>
      <c r="M28" s="17">
        <f t="shared" ref="M28" si="8">+L28/K28</f>
        <v>0.99783608043067096</v>
      </c>
      <c r="N28" s="29">
        <v>112274872350</v>
      </c>
      <c r="O28" s="17">
        <f>+N28/K28</f>
        <v>0.99783608043067096</v>
      </c>
    </row>
    <row r="29" spans="1:17" ht="47.45" customHeight="1" x14ac:dyDescent="0.25">
      <c r="A29" s="74"/>
      <c r="B29" s="74"/>
      <c r="C29" s="75"/>
      <c r="D29" s="79"/>
      <c r="E29" s="9" t="s">
        <v>75</v>
      </c>
      <c r="F29" s="9" t="s">
        <v>76</v>
      </c>
      <c r="G29" s="26">
        <v>2</v>
      </c>
      <c r="H29" s="26">
        <v>2</v>
      </c>
      <c r="I29" s="12">
        <v>0</v>
      </c>
      <c r="J29" s="13">
        <v>0</v>
      </c>
      <c r="K29" s="13">
        <v>0</v>
      </c>
      <c r="L29" s="29"/>
      <c r="M29" s="27"/>
      <c r="N29" s="29"/>
      <c r="O29" s="17"/>
    </row>
    <row r="30" spans="1:17" ht="35.25" customHeight="1" x14ac:dyDescent="0.25">
      <c r="A30" s="74"/>
      <c r="B30" s="74"/>
      <c r="C30" s="75"/>
      <c r="D30" s="79"/>
      <c r="E30" s="9" t="s">
        <v>77</v>
      </c>
      <c r="F30" s="9" t="s">
        <v>78</v>
      </c>
      <c r="G30" s="26">
        <v>40</v>
      </c>
      <c r="H30" s="26">
        <v>40</v>
      </c>
      <c r="I30" s="12">
        <v>14699260729.452499</v>
      </c>
      <c r="J30" s="13">
        <v>0</v>
      </c>
      <c r="K30" s="13">
        <v>14699260729.452499</v>
      </c>
      <c r="L30" s="29">
        <v>14701878785</v>
      </c>
      <c r="M30" s="17">
        <f>L30/K30</f>
        <v>1.0001781079739782</v>
      </c>
      <c r="N30" s="29">
        <v>14701878785</v>
      </c>
      <c r="O30" s="17">
        <f>+N30/K30</f>
        <v>1.0001781079739782</v>
      </c>
    </row>
    <row r="31" spans="1:17" ht="27" customHeight="1" x14ac:dyDescent="0.25">
      <c r="A31" s="74"/>
      <c r="B31" s="74"/>
      <c r="C31" s="75"/>
      <c r="D31" s="78" t="s">
        <v>37</v>
      </c>
      <c r="E31" s="78"/>
      <c r="F31" s="78"/>
      <c r="G31" s="78"/>
      <c r="H31" s="20"/>
      <c r="I31" s="20">
        <f>SUM(I24:I30)</f>
        <v>187515005751.45251</v>
      </c>
      <c r="J31" s="21">
        <f>SUM(J24:J30)</f>
        <v>0</v>
      </c>
      <c r="K31" s="22">
        <f>SUM(K24:K30)</f>
        <v>187515005751.45251</v>
      </c>
      <c r="L31" s="22">
        <f>SUM(L24:L30)</f>
        <v>187515005751</v>
      </c>
      <c r="M31" s="24">
        <f>+L31/K31</f>
        <v>0.99999999999758682</v>
      </c>
      <c r="N31" s="22">
        <f>SUM(N24:N30)</f>
        <v>187515005751</v>
      </c>
      <c r="O31" s="24">
        <f>+N31/K31</f>
        <v>0.99999999999758682</v>
      </c>
      <c r="Q31" s="56"/>
    </row>
    <row r="32" spans="1:17" ht="54" customHeight="1" x14ac:dyDescent="0.25">
      <c r="A32" s="74"/>
      <c r="B32" s="74"/>
      <c r="C32" s="84" t="s">
        <v>79</v>
      </c>
      <c r="D32" s="79" t="s">
        <v>80</v>
      </c>
      <c r="E32" s="9" t="s">
        <v>4</v>
      </c>
      <c r="F32" s="9" t="s">
        <v>81</v>
      </c>
      <c r="G32" s="1">
        <v>1</v>
      </c>
      <c r="H32" s="1">
        <v>1</v>
      </c>
      <c r="I32" s="30"/>
      <c r="J32" s="13"/>
      <c r="K32" s="31"/>
      <c r="L32" s="12"/>
      <c r="M32" s="17">
        <v>0</v>
      </c>
      <c r="N32" s="16"/>
      <c r="O32" s="17">
        <v>0</v>
      </c>
    </row>
    <row r="33" spans="1:17" ht="31.5" customHeight="1" x14ac:dyDescent="0.25">
      <c r="A33" s="74"/>
      <c r="B33" s="74"/>
      <c r="C33" s="84"/>
      <c r="D33" s="79"/>
      <c r="E33" s="9" t="s">
        <v>82</v>
      </c>
      <c r="F33" s="9" t="s">
        <v>83</v>
      </c>
      <c r="G33" s="1">
        <v>2</v>
      </c>
      <c r="H33" s="1">
        <v>2</v>
      </c>
      <c r="I33" s="13">
        <v>2200000000</v>
      </c>
      <c r="J33" s="13">
        <v>0</v>
      </c>
      <c r="K33" s="13">
        <v>2200000000</v>
      </c>
      <c r="L33" s="12">
        <v>2200000000</v>
      </c>
      <c r="M33" s="17">
        <f t="shared" ref="M33:M36" si="9">+L33/K33</f>
        <v>1</v>
      </c>
      <c r="N33" s="12">
        <v>2200000000</v>
      </c>
      <c r="O33" s="17">
        <f>+N33/K33</f>
        <v>1</v>
      </c>
    </row>
    <row r="34" spans="1:17" ht="39.75" customHeight="1" x14ac:dyDescent="0.25">
      <c r="A34" s="74"/>
      <c r="B34" s="74"/>
      <c r="C34" s="84"/>
      <c r="D34" s="79"/>
      <c r="E34" s="9" t="s">
        <v>84</v>
      </c>
      <c r="F34" s="9" t="s">
        <v>85</v>
      </c>
      <c r="G34" s="1">
        <v>80</v>
      </c>
      <c r="H34" s="1">
        <v>80</v>
      </c>
      <c r="I34" s="32">
        <v>19900524680.095001</v>
      </c>
      <c r="J34" s="13">
        <v>0</v>
      </c>
      <c r="K34" s="32">
        <f>+I34+J34</f>
        <v>19900524680.095001</v>
      </c>
      <c r="L34" s="33">
        <f>+J34+K34</f>
        <v>19900524680.095001</v>
      </c>
      <c r="M34" s="17">
        <f t="shared" si="9"/>
        <v>1</v>
      </c>
      <c r="N34" s="33">
        <f>+L34+M34</f>
        <v>19900524681.095001</v>
      </c>
      <c r="O34" s="17">
        <f>+N34/K34</f>
        <v>1.00000000005025</v>
      </c>
    </row>
    <row r="35" spans="1:17" ht="28.5" customHeight="1" x14ac:dyDescent="0.25">
      <c r="A35" s="74"/>
      <c r="B35" s="74"/>
      <c r="C35" s="84"/>
      <c r="D35" s="78" t="s">
        <v>37</v>
      </c>
      <c r="E35" s="78"/>
      <c r="F35" s="78"/>
      <c r="G35" s="78"/>
      <c r="H35" s="20"/>
      <c r="I35" s="20">
        <f>SUM(I32:I34)</f>
        <v>22100524680.095001</v>
      </c>
      <c r="J35" s="20">
        <f t="shared" ref="J35:K35" si="10">SUM(J32:J34)</f>
        <v>0</v>
      </c>
      <c r="K35" s="22">
        <f t="shared" si="10"/>
        <v>22100524680.095001</v>
      </c>
      <c r="L35" s="22">
        <f>SUM(L33:L34)</f>
        <v>22100524680.095001</v>
      </c>
      <c r="M35" s="24">
        <f t="shared" si="9"/>
        <v>1</v>
      </c>
      <c r="N35" s="22">
        <f>SUM(N33:N34)</f>
        <v>22100524681.095001</v>
      </c>
      <c r="O35" s="24">
        <f>+N35/K35</f>
        <v>1.0000000000452478</v>
      </c>
      <c r="Q35" s="56"/>
    </row>
    <row r="36" spans="1:17" ht="71.25" customHeight="1" x14ac:dyDescent="0.25">
      <c r="A36" s="74"/>
      <c r="B36" s="74"/>
      <c r="C36" s="75" t="s">
        <v>86</v>
      </c>
      <c r="D36" s="34" t="s">
        <v>87</v>
      </c>
      <c r="E36" s="9" t="s">
        <v>88</v>
      </c>
      <c r="F36" s="9" t="s">
        <v>89</v>
      </c>
      <c r="G36" s="1">
        <v>48</v>
      </c>
      <c r="H36" s="1">
        <v>51</v>
      </c>
      <c r="I36" s="13">
        <v>17000000000</v>
      </c>
      <c r="J36" s="13">
        <v>0</v>
      </c>
      <c r="K36" s="13">
        <v>17000000000</v>
      </c>
      <c r="L36" s="12">
        <v>16999245808</v>
      </c>
      <c r="M36" s="35">
        <f t="shared" si="9"/>
        <v>0.99995563576470592</v>
      </c>
      <c r="N36" s="12">
        <v>16999245808</v>
      </c>
      <c r="O36" s="17">
        <f t="shared" ref="O36" si="11">+N36/K36</f>
        <v>0.99995563576470592</v>
      </c>
    </row>
    <row r="37" spans="1:17" ht="30.75" customHeight="1" x14ac:dyDescent="0.25">
      <c r="A37" s="74"/>
      <c r="B37" s="74"/>
      <c r="C37" s="75"/>
      <c r="D37" s="78" t="s">
        <v>37</v>
      </c>
      <c r="E37" s="78"/>
      <c r="F37" s="78"/>
      <c r="G37" s="78"/>
      <c r="H37" s="20"/>
      <c r="I37" s="20">
        <f>SUM(I36)</f>
        <v>17000000000</v>
      </c>
      <c r="J37" s="21">
        <f t="shared" ref="J37:K37" si="12">SUM(J36)</f>
        <v>0</v>
      </c>
      <c r="K37" s="22">
        <f t="shared" si="12"/>
        <v>17000000000</v>
      </c>
      <c r="L37" s="22">
        <f>SUM(L36)</f>
        <v>16999245808</v>
      </c>
      <c r="M37" s="23">
        <f>+L37/K37</f>
        <v>0.99995563576470592</v>
      </c>
      <c r="N37" s="22">
        <f>SUM(N36)</f>
        <v>16999245808</v>
      </c>
      <c r="O37" s="36">
        <f>+N37/K37</f>
        <v>0.99995563576470592</v>
      </c>
      <c r="Q37" s="56"/>
    </row>
    <row r="38" spans="1:17" ht="36" customHeight="1" x14ac:dyDescent="0.25">
      <c r="A38" s="74" t="s">
        <v>90</v>
      </c>
      <c r="B38" s="74" t="s">
        <v>1</v>
      </c>
      <c r="C38" s="75" t="s">
        <v>91</v>
      </c>
      <c r="D38" s="79" t="s">
        <v>92</v>
      </c>
      <c r="E38" s="9" t="s">
        <v>93</v>
      </c>
      <c r="F38" s="9" t="s">
        <v>94</v>
      </c>
      <c r="G38" s="28">
        <v>590</v>
      </c>
      <c r="H38" s="26">
        <v>590</v>
      </c>
      <c r="I38" s="12">
        <f>510000000+180000000</f>
        <v>690000000</v>
      </c>
      <c r="J38" s="33"/>
      <c r="K38" s="12">
        <v>690000000</v>
      </c>
      <c r="L38" s="16">
        <v>690000000</v>
      </c>
      <c r="M38" s="17">
        <f t="shared" ref="M38:M42" si="13">+L38/K38</f>
        <v>1</v>
      </c>
      <c r="N38" s="16">
        <v>690000000</v>
      </c>
      <c r="O38" s="17">
        <f>+N38/K38</f>
        <v>1</v>
      </c>
    </row>
    <row r="39" spans="1:17" ht="48" x14ac:dyDescent="0.25">
      <c r="A39" s="74"/>
      <c r="B39" s="74"/>
      <c r="C39" s="75"/>
      <c r="D39" s="79"/>
      <c r="E39" s="9" t="s">
        <v>95</v>
      </c>
      <c r="F39" s="9" t="s">
        <v>96</v>
      </c>
      <c r="G39" s="28">
        <v>463</v>
      </c>
      <c r="H39" s="26">
        <v>360</v>
      </c>
      <c r="I39" s="12">
        <f>3431340829-180000000</f>
        <v>3251340829</v>
      </c>
      <c r="J39" s="30"/>
      <c r="K39" s="12">
        <v>3251340829</v>
      </c>
      <c r="L39" s="16">
        <v>3251340829</v>
      </c>
      <c r="M39" s="17">
        <f t="shared" si="13"/>
        <v>1</v>
      </c>
      <c r="N39" s="16">
        <v>3251340829</v>
      </c>
      <c r="O39" s="17">
        <f t="shared" ref="O39:O42" si="14">+N39/K39</f>
        <v>1</v>
      </c>
    </row>
    <row r="40" spans="1:17" ht="60" x14ac:dyDescent="0.25">
      <c r="A40" s="74"/>
      <c r="B40" s="74"/>
      <c r="C40" s="75"/>
      <c r="D40" s="79"/>
      <c r="E40" s="9" t="s">
        <v>97</v>
      </c>
      <c r="F40" s="9" t="s">
        <v>96</v>
      </c>
      <c r="G40" s="28">
        <v>1250</v>
      </c>
      <c r="H40" s="26">
        <v>1250</v>
      </c>
      <c r="I40" s="12">
        <f>3768973979-487364828</f>
        <v>3281609151</v>
      </c>
      <c r="J40" s="30"/>
      <c r="K40" s="12">
        <v>3281609151</v>
      </c>
      <c r="L40" s="16">
        <v>3281609151</v>
      </c>
      <c r="M40" s="17">
        <f t="shared" si="13"/>
        <v>1</v>
      </c>
      <c r="N40" s="16">
        <v>3281609151</v>
      </c>
      <c r="O40" s="17">
        <f t="shared" si="14"/>
        <v>1</v>
      </c>
    </row>
    <row r="41" spans="1:17" ht="39.75" customHeight="1" x14ac:dyDescent="0.25">
      <c r="A41" s="74"/>
      <c r="B41" s="74"/>
      <c r="C41" s="75"/>
      <c r="D41" s="79"/>
      <c r="E41" s="9" t="s">
        <v>98</v>
      </c>
      <c r="F41" s="9" t="s">
        <v>99</v>
      </c>
      <c r="G41" s="28">
        <v>7</v>
      </c>
      <c r="H41" s="26">
        <v>7</v>
      </c>
      <c r="I41" s="12">
        <f>2750000000+487364828</f>
        <v>3237364828</v>
      </c>
      <c r="J41" s="33"/>
      <c r="K41" s="12">
        <v>3237364828</v>
      </c>
      <c r="L41" s="16">
        <v>3237364828</v>
      </c>
      <c r="M41" s="17">
        <f t="shared" si="13"/>
        <v>1</v>
      </c>
      <c r="N41" s="16">
        <v>3237364828</v>
      </c>
      <c r="O41" s="17">
        <f t="shared" si="14"/>
        <v>1</v>
      </c>
    </row>
    <row r="42" spans="1:17" ht="36" x14ac:dyDescent="0.25">
      <c r="A42" s="74"/>
      <c r="B42" s="74"/>
      <c r="C42" s="75"/>
      <c r="D42" s="79"/>
      <c r="E42" s="9" t="s">
        <v>100</v>
      </c>
      <c r="F42" s="9" t="s">
        <v>101</v>
      </c>
      <c r="G42" s="28">
        <v>360</v>
      </c>
      <c r="H42" s="26">
        <v>360</v>
      </c>
      <c r="I42" s="12">
        <v>2800000000</v>
      </c>
      <c r="J42" s="33">
        <v>0</v>
      </c>
      <c r="K42" s="12">
        <v>2800000000</v>
      </c>
      <c r="L42" s="16">
        <v>2800000000</v>
      </c>
      <c r="M42" s="17">
        <f t="shared" si="13"/>
        <v>1</v>
      </c>
      <c r="N42" s="16">
        <v>2800000000</v>
      </c>
      <c r="O42" s="17">
        <f t="shared" si="14"/>
        <v>1</v>
      </c>
    </row>
    <row r="43" spans="1:17" ht="27.75" customHeight="1" x14ac:dyDescent="0.25">
      <c r="A43" s="74"/>
      <c r="B43" s="74"/>
      <c r="C43" s="75"/>
      <c r="D43" s="78" t="s">
        <v>37</v>
      </c>
      <c r="E43" s="78"/>
      <c r="F43" s="78"/>
      <c r="G43" s="78"/>
      <c r="H43" s="20"/>
      <c r="I43" s="20">
        <f>SUM(I38:I42)</f>
        <v>13260314808</v>
      </c>
      <c r="J43" s="20">
        <f t="shared" ref="J43:K43" si="15">SUM(J38:J42)</f>
        <v>0</v>
      </c>
      <c r="K43" s="20">
        <f t="shared" si="15"/>
        <v>13260314808</v>
      </c>
      <c r="L43" s="22">
        <f>SUM(L38:L42)</f>
        <v>13260314808</v>
      </c>
      <c r="M43" s="24">
        <f>+L43/K43</f>
        <v>1</v>
      </c>
      <c r="N43" s="22">
        <f>SUM(N38:N42)</f>
        <v>13260314808</v>
      </c>
      <c r="O43" s="24">
        <f>+N43/K43</f>
        <v>1</v>
      </c>
      <c r="Q43" s="56"/>
    </row>
    <row r="44" spans="1:17" ht="28.5" customHeight="1" x14ac:dyDescent="0.25">
      <c r="A44" s="74" t="s">
        <v>102</v>
      </c>
      <c r="B44" s="74" t="s">
        <v>6</v>
      </c>
      <c r="C44" s="75" t="s">
        <v>103</v>
      </c>
      <c r="D44" s="76" t="s">
        <v>104</v>
      </c>
      <c r="E44" s="9" t="s">
        <v>105</v>
      </c>
      <c r="F44" s="9" t="s">
        <v>106</v>
      </c>
      <c r="G44" s="1">
        <v>20</v>
      </c>
      <c r="H44" s="1">
        <v>49</v>
      </c>
      <c r="I44" s="32">
        <v>940000000</v>
      </c>
      <c r="J44" s="37">
        <v>-94745042</v>
      </c>
      <c r="K44" s="33">
        <f t="shared" ref="K44:K49" si="16">+I44+J44</f>
        <v>845254958</v>
      </c>
      <c r="L44" s="16">
        <v>822135569.77999997</v>
      </c>
      <c r="M44" s="17">
        <f t="shared" ref="M44:M50" si="17">+L44/K44</f>
        <v>0.97264803003971256</v>
      </c>
      <c r="N44" s="16">
        <v>822135569.77999997</v>
      </c>
      <c r="O44" s="17">
        <f>+N44/K44</f>
        <v>0.97264803003971256</v>
      </c>
    </row>
    <row r="45" spans="1:17" ht="24" x14ac:dyDescent="0.25">
      <c r="A45" s="74"/>
      <c r="B45" s="74"/>
      <c r="C45" s="75"/>
      <c r="D45" s="76"/>
      <c r="E45" s="9" t="s">
        <v>107</v>
      </c>
      <c r="F45" s="9" t="s">
        <v>108</v>
      </c>
      <c r="G45" s="1">
        <v>3</v>
      </c>
      <c r="H45" s="1">
        <v>3</v>
      </c>
      <c r="I45" s="32">
        <v>434789000</v>
      </c>
      <c r="J45" s="37">
        <v>-2175163</v>
      </c>
      <c r="K45" s="12">
        <f t="shared" si="16"/>
        <v>432613837</v>
      </c>
      <c r="L45" s="12">
        <v>427857509.56</v>
      </c>
      <c r="M45" s="17">
        <f t="shared" si="17"/>
        <v>0.98900560492243339</v>
      </c>
      <c r="N45" s="16">
        <v>427857509.56</v>
      </c>
      <c r="O45" s="17">
        <f t="shared" ref="O45:O50" si="18">+N45/K45</f>
        <v>0.98900560492243339</v>
      </c>
    </row>
    <row r="46" spans="1:17" ht="36" x14ac:dyDescent="0.25">
      <c r="A46" s="74"/>
      <c r="B46" s="74"/>
      <c r="C46" s="75"/>
      <c r="D46" s="76"/>
      <c r="E46" s="9" t="s">
        <v>109</v>
      </c>
      <c r="F46" s="9" t="s">
        <v>110</v>
      </c>
      <c r="G46" s="1">
        <v>37</v>
      </c>
      <c r="H46" s="1">
        <v>37</v>
      </c>
      <c r="I46" s="32">
        <v>6266575922</v>
      </c>
      <c r="J46" s="37">
        <v>-37353426</v>
      </c>
      <c r="K46" s="33">
        <f t="shared" si="16"/>
        <v>6229222496</v>
      </c>
      <c r="L46" s="16">
        <v>6218953998</v>
      </c>
      <c r="M46" s="17">
        <f t="shared" si="17"/>
        <v>0.99835156024582627</v>
      </c>
      <c r="N46" s="16">
        <v>6218953998</v>
      </c>
      <c r="O46" s="17">
        <f t="shared" si="18"/>
        <v>0.99835156024582627</v>
      </c>
    </row>
    <row r="47" spans="1:17" ht="24" x14ac:dyDescent="0.25">
      <c r="A47" s="74"/>
      <c r="B47" s="74"/>
      <c r="C47" s="75"/>
      <c r="D47" s="76"/>
      <c r="E47" s="9" t="s">
        <v>111</v>
      </c>
      <c r="F47" s="9" t="s">
        <v>112</v>
      </c>
      <c r="G47" s="1">
        <v>3</v>
      </c>
      <c r="H47" s="1">
        <v>3</v>
      </c>
      <c r="I47" s="32">
        <v>199122000</v>
      </c>
      <c r="J47" s="31"/>
      <c r="K47" s="33">
        <f t="shared" si="16"/>
        <v>199122000</v>
      </c>
      <c r="L47" s="16">
        <v>176198507</v>
      </c>
      <c r="M47" s="17">
        <f t="shared" si="17"/>
        <v>0.88487714566948905</v>
      </c>
      <c r="N47" s="16">
        <v>176198507</v>
      </c>
      <c r="O47" s="17">
        <f t="shared" si="18"/>
        <v>0.88487714566948905</v>
      </c>
    </row>
    <row r="48" spans="1:17" ht="33" customHeight="1" x14ac:dyDescent="0.25">
      <c r="A48" s="74"/>
      <c r="B48" s="74"/>
      <c r="C48" s="75"/>
      <c r="D48" s="76"/>
      <c r="E48" s="77" t="s">
        <v>113</v>
      </c>
      <c r="F48" s="9" t="s">
        <v>114</v>
      </c>
      <c r="G48" s="1">
        <v>34</v>
      </c>
      <c r="H48" s="1">
        <v>36</v>
      </c>
      <c r="I48" s="32">
        <v>1166206704</v>
      </c>
      <c r="J48" s="31"/>
      <c r="K48" s="12">
        <f t="shared" si="16"/>
        <v>1166206704</v>
      </c>
      <c r="L48" s="16">
        <v>1166206703.76</v>
      </c>
      <c r="M48" s="17">
        <f t="shared" si="17"/>
        <v>0.99999999979420462</v>
      </c>
      <c r="N48" s="16">
        <v>1166206704</v>
      </c>
      <c r="O48" s="17">
        <f t="shared" si="18"/>
        <v>1</v>
      </c>
    </row>
    <row r="49" spans="1:17" ht="30.75" customHeight="1" x14ac:dyDescent="0.25">
      <c r="A49" s="74"/>
      <c r="B49" s="74"/>
      <c r="C49" s="75"/>
      <c r="D49" s="76"/>
      <c r="E49" s="77"/>
      <c r="F49" s="9" t="s">
        <v>115</v>
      </c>
      <c r="G49" s="1">
        <v>120</v>
      </c>
      <c r="H49" s="1">
        <v>140</v>
      </c>
      <c r="I49" s="32">
        <v>1488993550</v>
      </c>
      <c r="J49" s="32">
        <v>134273631</v>
      </c>
      <c r="K49" s="33">
        <f t="shared" si="16"/>
        <v>1623267181</v>
      </c>
      <c r="L49" s="16">
        <v>1623267181.24</v>
      </c>
      <c r="M49" s="17">
        <f t="shared" si="17"/>
        <v>1.00000000014785</v>
      </c>
      <c r="N49" s="16">
        <v>1623267181</v>
      </c>
      <c r="O49" s="17">
        <f t="shared" si="18"/>
        <v>1</v>
      </c>
    </row>
    <row r="50" spans="1:17" ht="30.75" customHeight="1" x14ac:dyDescent="0.25">
      <c r="A50" s="74"/>
      <c r="B50" s="74"/>
      <c r="C50" s="75"/>
      <c r="D50" s="76"/>
      <c r="E50" s="9" t="s">
        <v>116</v>
      </c>
      <c r="F50" s="9" t="s">
        <v>117</v>
      </c>
      <c r="G50" s="1">
        <v>1</v>
      </c>
      <c r="H50" s="1">
        <v>1</v>
      </c>
      <c r="I50" s="32">
        <v>210000000</v>
      </c>
      <c r="J50" s="13"/>
      <c r="K50" s="12">
        <v>210000000</v>
      </c>
      <c r="L50" s="16">
        <v>210000000</v>
      </c>
      <c r="M50" s="17">
        <f t="shared" si="17"/>
        <v>1</v>
      </c>
      <c r="N50" s="16">
        <v>210000000</v>
      </c>
      <c r="O50" s="17">
        <f t="shared" si="18"/>
        <v>1</v>
      </c>
    </row>
    <row r="51" spans="1:17" ht="34.5" customHeight="1" x14ac:dyDescent="0.25">
      <c r="A51" s="74"/>
      <c r="B51" s="74"/>
      <c r="C51" s="75"/>
      <c r="D51" s="78" t="s">
        <v>37</v>
      </c>
      <c r="E51" s="78"/>
      <c r="F51" s="78"/>
      <c r="G51" s="78"/>
      <c r="H51" s="20"/>
      <c r="I51" s="20">
        <f>SUM(I44:I50)</f>
        <v>10705687176</v>
      </c>
      <c r="J51" s="20">
        <f>SUM(J44:J50)</f>
        <v>0</v>
      </c>
      <c r="K51" s="20">
        <f t="shared" ref="K51" si="19">SUM(K44:K50)</f>
        <v>10705687176</v>
      </c>
      <c r="L51" s="22">
        <f>SUM(L44:L50)</f>
        <v>10644619469.34</v>
      </c>
      <c r="M51" s="38">
        <f>+L51/K51</f>
        <v>0.99429576956097676</v>
      </c>
      <c r="N51" s="22">
        <f>SUM(N44:N50)</f>
        <v>10644619469.34</v>
      </c>
      <c r="O51" s="24">
        <f>+N51/K51</f>
        <v>0.99429576956097676</v>
      </c>
      <c r="Q51" s="56"/>
    </row>
    <row r="52" spans="1:17" ht="36" x14ac:dyDescent="0.25">
      <c r="A52" s="74" t="s">
        <v>3</v>
      </c>
      <c r="B52" s="74" t="s">
        <v>118</v>
      </c>
      <c r="C52" s="75" t="s">
        <v>119</v>
      </c>
      <c r="D52" s="79" t="s">
        <v>120</v>
      </c>
      <c r="E52" s="9" t="s">
        <v>121</v>
      </c>
      <c r="F52" s="9" t="s">
        <v>122</v>
      </c>
      <c r="G52" s="39">
        <v>0.85</v>
      </c>
      <c r="H52" s="40">
        <v>0.75</v>
      </c>
      <c r="I52" s="32">
        <v>3737845800</v>
      </c>
      <c r="J52" s="13">
        <v>0</v>
      </c>
      <c r="K52" s="32">
        <f>+I52+J52</f>
        <v>3737845800</v>
      </c>
      <c r="L52" s="16">
        <v>3737326371</v>
      </c>
      <c r="M52" s="17">
        <f>+L52/K52</f>
        <v>0.99986103519840219</v>
      </c>
      <c r="N52" s="41">
        <v>1280813870.9200001</v>
      </c>
      <c r="O52" s="17">
        <f>+N52/K52</f>
        <v>0.34266097090468528</v>
      </c>
    </row>
    <row r="53" spans="1:17" ht="54.75" customHeight="1" x14ac:dyDescent="0.25">
      <c r="A53" s="74"/>
      <c r="B53" s="74"/>
      <c r="C53" s="75"/>
      <c r="D53" s="79"/>
      <c r="E53" s="9" t="s">
        <v>123</v>
      </c>
      <c r="F53" s="9" t="s">
        <v>124</v>
      </c>
      <c r="G53" s="39">
        <v>1</v>
      </c>
      <c r="H53" s="40">
        <v>1</v>
      </c>
      <c r="I53" s="32">
        <v>4829800000</v>
      </c>
      <c r="J53" s="13">
        <v>0</v>
      </c>
      <c r="K53" s="32">
        <f t="shared" ref="K53:K54" si="20">+I53+J53</f>
        <v>4829800000</v>
      </c>
      <c r="L53" s="16">
        <v>4574760559.5900002</v>
      </c>
      <c r="M53" s="17">
        <f t="shared" ref="M53:M56" si="21">+L53/K53</f>
        <v>0.94719461666942739</v>
      </c>
      <c r="N53" s="16">
        <v>4420317588.1900005</v>
      </c>
      <c r="O53" s="17">
        <f t="shared" ref="O53:O55" si="22">+N53/K53</f>
        <v>0.91521752208994167</v>
      </c>
    </row>
    <row r="54" spans="1:17" ht="54.75" customHeight="1" x14ac:dyDescent="0.25">
      <c r="A54" s="74"/>
      <c r="B54" s="74"/>
      <c r="C54" s="75"/>
      <c r="D54" s="79"/>
      <c r="E54" s="9" t="s">
        <v>125</v>
      </c>
      <c r="F54" s="9" t="s">
        <v>126</v>
      </c>
      <c r="G54" s="42">
        <v>25</v>
      </c>
      <c r="H54" s="43">
        <v>25</v>
      </c>
      <c r="I54" s="32">
        <v>5236394200</v>
      </c>
      <c r="J54" s="13">
        <v>0</v>
      </c>
      <c r="K54" s="32">
        <f t="shared" si="20"/>
        <v>5236394200</v>
      </c>
      <c r="L54" s="16">
        <v>5379249514.7800007</v>
      </c>
      <c r="M54" s="58">
        <f t="shared" si="21"/>
        <v>1.0272812376845122</v>
      </c>
      <c r="N54" s="16">
        <v>5338635143.7800007</v>
      </c>
      <c r="O54" s="17">
        <f t="shared" si="22"/>
        <v>1.0195250662717488</v>
      </c>
    </row>
    <row r="55" spans="1:17" ht="48" customHeight="1" x14ac:dyDescent="0.25">
      <c r="A55" s="74"/>
      <c r="B55" s="74"/>
      <c r="C55" s="75"/>
      <c r="D55" s="79"/>
      <c r="E55" s="9" t="s">
        <v>127</v>
      </c>
      <c r="F55" s="9" t="s">
        <v>128</v>
      </c>
      <c r="G55" s="39">
        <v>0.4</v>
      </c>
      <c r="H55" s="40">
        <v>0.4</v>
      </c>
      <c r="I55" s="32">
        <v>719000000</v>
      </c>
      <c r="J55" s="13"/>
      <c r="K55" s="32">
        <f>+I55+J55</f>
        <v>719000000</v>
      </c>
      <c r="L55" s="16">
        <v>718441708</v>
      </c>
      <c r="M55" s="17">
        <f t="shared" si="21"/>
        <v>0.99922351599443671</v>
      </c>
      <c r="N55" s="16">
        <v>718441708</v>
      </c>
      <c r="O55" s="17">
        <f t="shared" si="22"/>
        <v>0.99922351599443671</v>
      </c>
    </row>
    <row r="56" spans="1:17" ht="15.75" x14ac:dyDescent="0.25">
      <c r="A56" s="74"/>
      <c r="B56" s="74"/>
      <c r="C56" s="75"/>
      <c r="D56" s="78" t="s">
        <v>37</v>
      </c>
      <c r="E56" s="78"/>
      <c r="F56" s="78"/>
      <c r="G56" s="78"/>
      <c r="H56" s="20"/>
      <c r="I56" s="20">
        <f>SUM(I52:I55)</f>
        <v>14523040000</v>
      </c>
      <c r="J56" s="20">
        <f t="shared" ref="J56:K56" si="23">SUM(J52:J55)</f>
        <v>0</v>
      </c>
      <c r="K56" s="20">
        <f t="shared" si="23"/>
        <v>14523040000</v>
      </c>
      <c r="L56" s="20">
        <f>SUM(L52:L55)</f>
        <v>14409778153.370001</v>
      </c>
      <c r="M56" s="44">
        <f t="shared" si="21"/>
        <v>0.99220123013983308</v>
      </c>
      <c r="N56" s="20">
        <f>SUM(N52:N55)</f>
        <v>11758208310.890001</v>
      </c>
      <c r="O56" s="45">
        <f>+N56/K56</f>
        <v>0.80962445265522931</v>
      </c>
      <c r="Q56" s="56"/>
    </row>
    <row r="57" spans="1:17" ht="18" x14ac:dyDescent="0.25">
      <c r="A57" s="71"/>
      <c r="B57" s="72"/>
      <c r="C57" s="72"/>
      <c r="D57" s="46"/>
      <c r="E57" s="72" t="s">
        <v>10</v>
      </c>
      <c r="F57" s="72"/>
      <c r="G57" s="72"/>
      <c r="H57" s="73"/>
      <c r="I57" s="47">
        <f>I56+I51+I43+I37+I35+I31+I23+I18+I15+I10</f>
        <v>284643625037.54749</v>
      </c>
      <c r="J57" s="48">
        <f>J56+J51+J43+J37+J35+J31+J23+J18+J15+J10</f>
        <v>0</v>
      </c>
      <c r="K57" s="47">
        <f>K56+K51+K43+K37+K35+K31+K23+K18+K15+K10</f>
        <v>284643625037.54749</v>
      </c>
      <c r="L57" s="47">
        <f>+L56+L51+L43+L37+L35+L31+L23+L18+L15+L10</f>
        <v>284357934792.80499</v>
      </c>
      <c r="M57" s="55">
        <f>+L57/K57</f>
        <v>0.9989963230523613</v>
      </c>
      <c r="N57" s="47">
        <f>N56+N51+N43+N37+N35+N31+N23+N18+N15+N10</f>
        <v>281088120647.32501</v>
      </c>
      <c r="O57" s="55">
        <f>+N57/K57</f>
        <v>0.98750892668067491</v>
      </c>
      <c r="Q57" s="57"/>
    </row>
    <row r="58" spans="1:17" s="6" customFormat="1" x14ac:dyDescent="0.2">
      <c r="A58" s="49"/>
      <c r="B58" s="49"/>
      <c r="C58" s="49"/>
      <c r="D58" s="49"/>
      <c r="E58" s="49"/>
      <c r="F58" s="50"/>
      <c r="G58" s="50"/>
      <c r="H58" s="4"/>
      <c r="I58" s="4"/>
      <c r="J58" s="4"/>
      <c r="K58" s="4"/>
      <c r="L58" s="4"/>
      <c r="M58" s="4"/>
      <c r="N58" s="4"/>
      <c r="O58" s="4"/>
    </row>
    <row r="59" spans="1:17" s="6" customFormat="1" x14ac:dyDescent="0.2">
      <c r="A59" s="49" t="s">
        <v>129</v>
      </c>
      <c r="B59" s="49"/>
      <c r="C59" s="49"/>
      <c r="D59" s="49"/>
      <c r="E59" s="49"/>
      <c r="F59" s="50"/>
      <c r="G59" s="50"/>
      <c r="H59" s="4"/>
      <c r="I59" s="4"/>
      <c r="J59" s="4"/>
      <c r="K59" s="51"/>
      <c r="L59" s="5"/>
      <c r="M59" s="4"/>
      <c r="N59" s="5"/>
    </row>
    <row r="60" spans="1:17" ht="20.25" x14ac:dyDescent="0.25">
      <c r="A60" s="8" t="s">
        <v>130</v>
      </c>
      <c r="F60" s="4"/>
      <c r="G60" s="4"/>
      <c r="H60" s="4"/>
      <c r="I60" s="4"/>
      <c r="J60" s="4"/>
      <c r="K60" s="4"/>
      <c r="L60" s="52"/>
      <c r="M60" s="53"/>
      <c r="N60" s="52"/>
      <c r="O60" s="4"/>
    </row>
    <row r="61" spans="1:17" x14ac:dyDescent="0.25">
      <c r="F61" s="4"/>
      <c r="G61" s="4"/>
      <c r="H61" s="4"/>
      <c r="I61" s="4"/>
      <c r="J61" s="4"/>
      <c r="K61" s="4"/>
      <c r="L61" s="5"/>
      <c r="M61" s="4"/>
      <c r="N61" s="4"/>
      <c r="O61" s="4"/>
    </row>
    <row r="62" spans="1:17" x14ac:dyDescent="0.25">
      <c r="F62" s="4"/>
      <c r="G62" s="4"/>
      <c r="H62" s="4"/>
      <c r="I62" s="4"/>
      <c r="J62" s="4"/>
      <c r="K62" s="4"/>
      <c r="L62" s="5"/>
      <c r="M62" s="4"/>
      <c r="N62" s="4"/>
      <c r="O62" s="4"/>
    </row>
    <row r="63" spans="1:17" x14ac:dyDescent="0.25">
      <c r="N63" s="54"/>
    </row>
    <row r="64" spans="1:17" x14ac:dyDescent="0.25">
      <c r="L64" s="3"/>
      <c r="M64" s="3"/>
      <c r="N64" s="3"/>
    </row>
  </sheetData>
  <mergeCells count="69">
    <mergeCell ref="A6:A7"/>
    <mergeCell ref="B6:B7"/>
    <mergeCell ref="C6:C7"/>
    <mergeCell ref="D6:D7"/>
    <mergeCell ref="E6:E7"/>
    <mergeCell ref="E1:M3"/>
    <mergeCell ref="N1:O1"/>
    <mergeCell ref="N2:O2"/>
    <mergeCell ref="N3:O3"/>
    <mergeCell ref="E4:O4"/>
    <mergeCell ref="A8:A10"/>
    <mergeCell ref="B8:B10"/>
    <mergeCell ref="C8:C10"/>
    <mergeCell ref="D8:D9"/>
    <mergeCell ref="D10:G10"/>
    <mergeCell ref="F6:F7"/>
    <mergeCell ref="G6:G7"/>
    <mergeCell ref="H6:H7"/>
    <mergeCell ref="I6:K6"/>
    <mergeCell ref="L6:O6"/>
    <mergeCell ref="A11:A15"/>
    <mergeCell ref="B11:B15"/>
    <mergeCell ref="C11:C15"/>
    <mergeCell ref="D11:D14"/>
    <mergeCell ref="E13:E14"/>
    <mergeCell ref="D15:G15"/>
    <mergeCell ref="A16:A23"/>
    <mergeCell ref="B16:B23"/>
    <mergeCell ref="C16:C18"/>
    <mergeCell ref="D16:D17"/>
    <mergeCell ref="D18:G18"/>
    <mergeCell ref="C19:C23"/>
    <mergeCell ref="D19:D22"/>
    <mergeCell ref="D23:G23"/>
    <mergeCell ref="I24:I25"/>
    <mergeCell ref="J24:J25"/>
    <mergeCell ref="C32:C35"/>
    <mergeCell ref="D32:D34"/>
    <mergeCell ref="D35:G35"/>
    <mergeCell ref="D31:G31"/>
    <mergeCell ref="A24:A37"/>
    <mergeCell ref="B24:B37"/>
    <mergeCell ref="C24:C31"/>
    <mergeCell ref="D24:D30"/>
    <mergeCell ref="C36:C37"/>
    <mergeCell ref="D37:G37"/>
    <mergeCell ref="K24:K25"/>
    <mergeCell ref="L24:L25"/>
    <mergeCell ref="M24:M25"/>
    <mergeCell ref="N24:N25"/>
    <mergeCell ref="O24:O25"/>
    <mergeCell ref="A38:A43"/>
    <mergeCell ref="B38:B43"/>
    <mergeCell ref="C38:C43"/>
    <mergeCell ref="D38:D42"/>
    <mergeCell ref="D43:G43"/>
    <mergeCell ref="A57:C57"/>
    <mergeCell ref="E57:H57"/>
    <mergeCell ref="A44:A51"/>
    <mergeCell ref="B44:B51"/>
    <mergeCell ref="C44:C51"/>
    <mergeCell ref="D44:D50"/>
    <mergeCell ref="E48:E49"/>
    <mergeCell ref="D51:G51"/>
    <mergeCell ref="A52:A56"/>
    <mergeCell ref="B52:B56"/>
    <mergeCell ref="C52:C56"/>
    <mergeCell ref="D52:D55"/>
    <mergeCell ref="D56:G5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Portada</vt:lpstr>
      <vt:lpstr>Seguim Inversión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Isabel Prieto Alzate</dc:creator>
  <cp:lastModifiedBy>Adriana Isabel Prieto Alzate</cp:lastModifiedBy>
  <dcterms:created xsi:type="dcterms:W3CDTF">2017-01-23T15:29:53Z</dcterms:created>
  <dcterms:modified xsi:type="dcterms:W3CDTF">2017-02-01T00:29:51Z</dcterms:modified>
</cp:coreProperties>
</file>