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defaultThemeVersion="164011"/>
  <mc:AlternateContent xmlns:mc="http://schemas.openxmlformats.org/markup-compatibility/2006">
    <mc:Choice Requires="x15">
      <x15ac:absPath xmlns:x15ac="http://schemas.microsoft.com/office/spreadsheetml/2010/11/ac" url="C:\Users\aiprieto\Google Drive\OAP 2017\Informe 2016\Matrices Seguim WEB\"/>
    </mc:Choice>
  </mc:AlternateContent>
  <bookViews>
    <workbookView xWindow="0" yWindow="0" windowWidth="19200" windowHeight="8100"/>
  </bookViews>
  <sheets>
    <sheet name="Portada" sheetId="14" r:id="rId1"/>
    <sheet name="Conv Formac" sheetId="5" r:id="rId2"/>
    <sheet name="Conv Inves" sheetId="6" r:id="rId3"/>
    <sheet name="Conv Innov" sheetId="7" r:id="rId4"/>
    <sheet name="Conv Cult" sheetId="8" r:id="rId5"/>
    <sheet name="Conv Intern" sheetId="9" r:id="rId6"/>
    <sheet name="Conv Bio" sheetId="10" r:id="rId7"/>
    <sheet name="Conv 2015" sheetId="11" r:id="rId8"/>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 i="11" l="1"/>
  <c r="M9" i="8" l="1"/>
  <c r="M10" i="6"/>
  <c r="E10" i="6"/>
  <c r="M18" i="5" l="1"/>
  <c r="E19" i="5"/>
  <c r="E18" i="5"/>
  <c r="M16" i="5"/>
  <c r="E16" i="5"/>
  <c r="E17" i="5"/>
  <c r="M14" i="5"/>
  <c r="F13" i="5"/>
  <c r="M13" i="5" l="1"/>
  <c r="L15" i="11" l="1"/>
  <c r="N15" i="11" s="1"/>
  <c r="F15" i="11"/>
  <c r="L14" i="11"/>
  <c r="N14" i="11" s="1"/>
  <c r="F14" i="11"/>
  <c r="F13" i="11"/>
  <c r="L12" i="11"/>
  <c r="F12" i="11"/>
  <c r="L11" i="11"/>
  <c r="N11" i="11" s="1"/>
  <c r="F11" i="11"/>
  <c r="L9" i="11"/>
  <c r="L11" i="10"/>
  <c r="N11" i="10" s="1"/>
  <c r="F11" i="10"/>
  <c r="L10" i="10"/>
  <c r="F10" i="10"/>
  <c r="L9" i="10"/>
  <c r="N9" i="10" s="1"/>
  <c r="F9" i="10"/>
  <c r="L10" i="9"/>
  <c r="F10" i="9"/>
  <c r="L9" i="9"/>
  <c r="N9" i="9" s="1"/>
  <c r="F9" i="9"/>
  <c r="L16" i="8"/>
  <c r="N16" i="8" s="1"/>
  <c r="F16" i="8"/>
  <c r="K15" i="8"/>
  <c r="L15" i="8" s="1"/>
  <c r="N15" i="8" s="1"/>
  <c r="F15" i="8"/>
  <c r="L14" i="8"/>
  <c r="N14" i="8" s="1"/>
  <c r="F14" i="8"/>
  <c r="L13" i="8"/>
  <c r="N13" i="8" s="1"/>
  <c r="F13" i="8"/>
  <c r="L12" i="8"/>
  <c r="F12" i="8"/>
  <c r="L11" i="8"/>
  <c r="F11" i="8"/>
  <c r="L9" i="8"/>
  <c r="N9" i="8" s="1"/>
  <c r="F9" i="8"/>
  <c r="L15" i="7"/>
  <c r="F15" i="7"/>
  <c r="L14" i="7"/>
  <c r="F14" i="7"/>
  <c r="L13" i="7"/>
  <c r="F13" i="7"/>
  <c r="L12" i="7"/>
  <c r="L11" i="7"/>
  <c r="D11" i="7"/>
  <c r="F11" i="7" s="1"/>
  <c r="L10" i="7"/>
  <c r="F10" i="7"/>
  <c r="L9" i="7"/>
  <c r="F9" i="7"/>
  <c r="L14" i="6"/>
  <c r="F14" i="6"/>
  <c r="L13" i="6"/>
  <c r="F13" i="6"/>
  <c r="L12" i="6"/>
  <c r="N12" i="6" s="1"/>
  <c r="F12" i="6"/>
  <c r="L11" i="6"/>
  <c r="N11" i="6" s="1"/>
  <c r="F11" i="6"/>
  <c r="L10" i="6"/>
  <c r="N10" i="6" s="1"/>
  <c r="F10" i="6"/>
  <c r="L9" i="6"/>
  <c r="N9" i="6" s="1"/>
  <c r="F9" i="6"/>
  <c r="F32" i="5"/>
  <c r="L31" i="5"/>
  <c r="N31" i="5" s="1"/>
  <c r="H31" i="5"/>
  <c r="F31" i="5"/>
  <c r="F30" i="5"/>
  <c r="L29" i="5"/>
  <c r="F29" i="5"/>
  <c r="F27" i="5"/>
  <c r="K26" i="5"/>
  <c r="L26" i="5" s="1"/>
  <c r="F26" i="5"/>
  <c r="F25" i="5"/>
  <c r="L24" i="5"/>
  <c r="F24" i="5"/>
  <c r="L23" i="5"/>
  <c r="F23" i="5"/>
  <c r="L22" i="5"/>
  <c r="N22" i="5" s="1"/>
  <c r="F22" i="5"/>
  <c r="L21" i="5"/>
  <c r="F21" i="5"/>
  <c r="L20" i="5"/>
  <c r="N20" i="5" s="1"/>
  <c r="F20" i="5"/>
  <c r="F19" i="5"/>
  <c r="L18" i="5"/>
  <c r="N18" i="5" s="1"/>
  <c r="F18" i="5"/>
  <c r="F17" i="5"/>
  <c r="K16" i="5"/>
  <c r="L16" i="5" s="1"/>
  <c r="N16" i="5" s="1"/>
  <c r="F16" i="5"/>
  <c r="F15" i="5"/>
  <c r="K14" i="5"/>
  <c r="L14" i="5" s="1"/>
  <c r="N14" i="5" s="1"/>
  <c r="F14" i="5"/>
  <c r="L13" i="5"/>
  <c r="N13" i="5" s="1"/>
  <c r="F12" i="5"/>
  <c r="L11" i="5"/>
  <c r="F11" i="5"/>
  <c r="L10" i="5"/>
  <c r="F10" i="5"/>
  <c r="L9" i="5"/>
  <c r="F9" i="5"/>
</calcChain>
</file>

<file path=xl/sharedStrings.xml><?xml version="1.0" encoding="utf-8"?>
<sst xmlns="http://schemas.openxmlformats.org/spreadsheetml/2006/main" count="471" uniqueCount="158">
  <si>
    <t>Dirección de Fomento a la Investigación</t>
  </si>
  <si>
    <t>Proyectos de investigación apoyados</t>
  </si>
  <si>
    <t>N/A</t>
  </si>
  <si>
    <t>Empresas apoyadas en procesos de innovación por Colciencias</t>
  </si>
  <si>
    <t>Dirección de Desarrollo Tecnológico e Innovación</t>
  </si>
  <si>
    <t>Registros de patentes solicitadas por residentes en oficina nacional y PCT</t>
  </si>
  <si>
    <t>Personas sensibilizadas a través de estrategias enfocadas en el uso, apropiación y utilidad de la CTeI</t>
  </si>
  <si>
    <t>Dirección de Mentalidad y Cultura para la CTeI</t>
  </si>
  <si>
    <t>Niños y jóvenes apoyados en procesos de vocación científica y tecnológica</t>
  </si>
  <si>
    <t>Porcentaje de asignación del cupo de inversión para deducción tributaria</t>
  </si>
  <si>
    <t>Dirección General</t>
  </si>
  <si>
    <t xml:space="preserve">MATRIZ DE SEGUIMIENTO PLAN DE CONVOCATORIAS </t>
  </si>
  <si>
    <r>
      <rPr>
        <b/>
        <sz val="11"/>
        <color theme="1"/>
        <rFont val="Arial"/>
        <family val="2"/>
      </rPr>
      <t xml:space="preserve">CÓDIGO: </t>
    </r>
    <r>
      <rPr>
        <sz val="11"/>
        <color theme="1"/>
        <rFont val="Arial"/>
        <family val="2"/>
      </rPr>
      <t>G101PR01F24</t>
    </r>
  </si>
  <si>
    <r>
      <rPr>
        <b/>
        <sz val="11"/>
        <color theme="1"/>
        <rFont val="Arial"/>
        <family val="2"/>
      </rPr>
      <t>VERSIÓN:</t>
    </r>
    <r>
      <rPr>
        <sz val="11"/>
        <color theme="1"/>
        <rFont val="Arial"/>
        <family val="2"/>
      </rPr>
      <t xml:space="preserve"> 00</t>
    </r>
  </si>
  <si>
    <r>
      <rPr>
        <b/>
        <sz val="11"/>
        <color theme="1"/>
        <rFont val="Arial"/>
        <family val="2"/>
      </rPr>
      <t>FECHA:</t>
    </r>
    <r>
      <rPr>
        <sz val="11"/>
        <color theme="1"/>
        <rFont val="Arial"/>
        <family val="2"/>
      </rPr>
      <t xml:space="preserve"> 2016-12-23</t>
    </r>
  </si>
  <si>
    <t>PLAN DE CONVOCATORIAS 2016</t>
  </si>
  <si>
    <t>Oportunidades de Formación</t>
  </si>
  <si>
    <t>No</t>
  </si>
  <si>
    <t>No de adendas</t>
  </si>
  <si>
    <t>Resumen de la gestión reportada en GINA</t>
  </si>
  <si>
    <t>Comentarios de la OAP</t>
  </si>
  <si>
    <t>Dependencia responsable</t>
  </si>
  <si>
    <t>-</t>
  </si>
  <si>
    <t>Convocatoria Colciencias - Fulbright</t>
  </si>
  <si>
    <t>Becas para la formación de doctorado</t>
  </si>
  <si>
    <t>Resultados definitivos publicados</t>
  </si>
  <si>
    <t>Convocatoria Colciencias - Georgia Tech</t>
  </si>
  <si>
    <t>Convocatoria de formación para estudios de maestría y doctorado en el exterior Colciencias - Colfuturo</t>
  </si>
  <si>
    <t>Becas para la formación de maestría</t>
  </si>
  <si>
    <t>Convocatoria para la formación de capital humano de alto nivel para el departamento de Caquetá</t>
  </si>
  <si>
    <t>Convocatoria para la formación de capital humano de alto nivel para el departamento de Guaviare</t>
  </si>
  <si>
    <t>Convocatoria para la formación de capital humano de alto nivel para el departamento de Norte de Santander</t>
  </si>
  <si>
    <t>Convocatoria para la formación de capital humano de alto nivel para el departamento de Putumayo</t>
  </si>
  <si>
    <t>Convocatoria para la formación de capital humano de alto nivel para el departamento del Tolima</t>
  </si>
  <si>
    <t>Convocatoria de formación para estudios de doctorado en el exterior</t>
  </si>
  <si>
    <t>Convocatoria de formación para estudios de doctorado en Colombia</t>
  </si>
  <si>
    <t>Convocatoria de formación de doctorados en empresa</t>
  </si>
  <si>
    <t>Convocatoria para la formación de alto nivel en el exterior Colciencias y Agencia Nacional de Hidrocarburos ANH</t>
  </si>
  <si>
    <t>Convocatoria para la formación de capital humano de alto nivel para el departamento de Cesar</t>
  </si>
  <si>
    <t>Abierta</t>
  </si>
  <si>
    <t xml:space="preserve"> </t>
  </si>
  <si>
    <t>Convocatoria doctorados nacionales jóvenes - 2016</t>
  </si>
  <si>
    <t>Convocatoria para la formación de capital humano de alto nivel para el departamento de Santander</t>
  </si>
  <si>
    <t>Convocatoria para la formación de capital humano de alto nivel para el departamento de Sucre</t>
  </si>
  <si>
    <t>Convocatoria para la formación de capital humano de alto nivel para el departamento de Atlántico</t>
  </si>
  <si>
    <t>Convocatoria eliminada del plan por solicitud de la Dirección de Fomento a la Investigación, aprobado mediante Comité de Dirección celebrado el 10 de mayo de 2016</t>
  </si>
  <si>
    <t>Convocatoria para la formación de capital humano de alto nivel para el departamento de Córdoba</t>
  </si>
  <si>
    <t>Convocatoria para la formación de capital humano de alto nivel para el departamento de Huila</t>
  </si>
  <si>
    <t>* El avance de la meta y la asignación de recursos se mide con respecto a lo publicado en los resultados definitivos de las convocatorias</t>
  </si>
  <si>
    <t>Investigación</t>
  </si>
  <si>
    <t>Convocatoria para proyectos de ciencia, tecnología e innovación en Salud - 2016</t>
  </si>
  <si>
    <t>Resultados definitvos publicados</t>
  </si>
  <si>
    <t>Convocatoria para proyectos de Ciencia, Tecnología e Innovación y su contribución a los retos de país - 2016</t>
  </si>
  <si>
    <t>Convocatoria regional de investigación en ciencias del mar para la región Caribe</t>
  </si>
  <si>
    <t>Convocatoria para proyectos de Ciencia Tecnología e innovación sobre ambientes de aprendizaje con uso de TIC</t>
  </si>
  <si>
    <t>Convocatoria para Indexación de Revistas Especializadas de Ciencia, Tecnología e Innovación - Publindex</t>
  </si>
  <si>
    <t>Revistas colombianas indexadas</t>
  </si>
  <si>
    <t>Servicio Permanente de Homologación de Revistas Especializadas de Ciencia, Tecnología e Innovación - Publindex</t>
  </si>
  <si>
    <t xml:space="preserve">Porcentaje de solicitudes de homologación tramitadas </t>
  </si>
  <si>
    <t>Permanente</t>
  </si>
  <si>
    <t>Abierto</t>
  </si>
  <si>
    <t>Ninguno</t>
  </si>
  <si>
    <t>Convocatoria para la financiación de una propuesta de investigación sobre recursos forestales, fauna, flora o propiedades de las plantas en territorios indígenas</t>
  </si>
  <si>
    <t>Convocatoria eliminada del plan por solicitud de la Dirección de Fomento a la Investigación, aprobado mediante Comité de Dirección (virtual) celebrado el 02 de mayo de 2016</t>
  </si>
  <si>
    <t>Innovación</t>
  </si>
  <si>
    <t>Convocatoria para  obtener deducciones tributarias por inversiones en I+D+i  para el año 2016</t>
  </si>
  <si>
    <t>Se recibieron en total 3 solicitudes de Renta Exenta por Nuevo Software de las cuales solo 1 tuvo concepto positivo, en exención del IVA se presentaron 5 solicitudes las cuales fueron aprobadas y de Ingresos no constitutivos se presentaron 9 solicitudes de las cuales 4 fueron aprobadas.
Para el caso de Renta Exenta por Nuevo Software se negaron dos solicitudes dado que no pudieron demostrar a los evaluadores el alto contenido científico y tecnológico estipulada en el artículo 207 - 2 del Estatuto Tributario, por lo que se negó la solicitud, y en el caso de Ingresos No Constitutivos se negó cinco solicitudes debido a que solicitaron el beneficio para vigencias fiscales pasadas y por ende no se pudo otorgar el beneficio tributario.</t>
  </si>
  <si>
    <t>Convocatoria Apps.co Descubrimiento de negocios</t>
  </si>
  <si>
    <t>Se reporta publicación del banco definitivo con 159 equipos de emprendimiento en entidades aliadas. A nivel de plan de acción se reporta un avance de 156 personas sensibilizadas.
Se adjunta el formato correcto referente a la convocatoria 746 donde se reportan los 156 equipos acompañados.</t>
  </si>
  <si>
    <t>Convocatoria para el registro de los proyectos de las Empresas Altamente Innovadoras de Colombia</t>
  </si>
  <si>
    <t>Se realizó la revisión de propuestas por parte del evaluador externo, funcionarios de Colciencias y miembros del CNBT con la finalidad de definir las alertas tempranas para enviar a las entidades, teniendo en cuenta la documentación presentada por las empresas en el marco de la convocatoria 749 de 2016, en el mes de Enero de 2017 se remitirán las alertas tempranas a las empresas altamente innovadoras para que realicen los ajustes y tomen la decisión de usar o no el cupo de deducción otorgado con base en las observaciones realizadas en este ejercicio de revisión. Se numeraron, fecharon y realizaron 68 resoluciones de otorgamiento de cupo para empresas altamente innovadoras.</t>
  </si>
  <si>
    <r>
      <rPr>
        <sz val="10"/>
        <rFont val="Arial"/>
        <family val="2"/>
      </rPr>
      <t>Las 68 resoluciones fueron tramitadas por la secretaría general.</t>
    </r>
    <r>
      <rPr>
        <sz val="10"/>
        <color rgb="FFFF0000"/>
        <rFont val="Arial"/>
        <family val="2"/>
      </rPr>
      <t xml:space="preserve">
- No se reporta el % de asignación de cupo en la matriz de recursos </t>
    </r>
  </si>
  <si>
    <t>Convocatoria para  obtener deducciones tributarias por inversiones en I+D+i para el año 2017</t>
  </si>
  <si>
    <t>Porcentaje de asignación del cupo de inversión para deducción tributaria (2017)</t>
  </si>
  <si>
    <t>Se solicitaron 23 aclaraciones a las empresas que cometieron errores en las cartas de aval, las cuales fueron subsanadas. El banco finalmente fue conformado por 62 empresas que habian hecho parte del listado preliminar, debido que la eatapa de subsanación sutrió efecto antes de la publicación de los listados.</t>
  </si>
  <si>
    <t xml:space="preserve">La convocatoria cerro el 21 de noviembre  y da asiganción del 100% del cupo de deducciones tributarias. 
Los proyectos que pasaron a evaluación y calificación fueron 62 y los que subsanaron requisitos mínimos 23 proyectos. </t>
  </si>
  <si>
    <t>Brigadas de patentes y Fondos de fomento a la protección de invenciones</t>
  </si>
  <si>
    <t>Cuarto trimestre</t>
  </si>
  <si>
    <t xml:space="preserve">Abiertas algunas ciudades. Convocatorias no operadas por Colciencias </t>
  </si>
  <si>
    <t xml:space="preserve">En el último trimestre de 2.016 se continuó y finalizó por 2.016 la operación del Fondo de protección de patentes a través de los operadores regionales en Barranquilla, Bogotá-Región, Bucaramanga, Cali y Medellín, que tiene como fin el apoyo técnico y financiero a los beneficiarios en el alistamiento de la solicitud de patente y su posterior presentación ante la Superintendencia de Industria y Comercio – SIC.
De la gestión adelantada por los operadores regionales se logró aumentar en estas la participación en temas de Propiedad Intelectual por esto se nota considerablemente el aumento en algunas ciudades.
Por otra parte, teniendo en cuenta que para el segundo semestre se adelantaron procesos de adición, Otrosí y prórroga a los Convenios con los operadores encargados de estas estrategias, se lograron aportes de contrapartida que aportaron para que estas modificaciones de Convenios se dieran, por tal motivo se adjuntan como evidencia los Convenios suscritos con cada uno demostrando el aporte de contrapartida en cada caso.
En conclusión, a 31 de diciembre se presentaron 545 solicitudes de patentes de invención ante la SIC, de las cuales 162 solicitudes de patente corresponden al periodo entre octubre y diciembre. Esta información corresponde a la entregada por la SIC el día 20 de enero de 2.017 en su informe final de estadísticas de 2.016. </t>
  </si>
  <si>
    <t xml:space="preserve">Revisar el reporte de seguimiento del plan de acción institucional con corte al 4to trimestre. </t>
  </si>
  <si>
    <t>Alianzas para la Innovación</t>
  </si>
  <si>
    <t>No tiene plan operativo en GINA</t>
  </si>
  <si>
    <t>Sistemas de Innovación</t>
  </si>
  <si>
    <t>Convocatoria de becas para científicos de datos</t>
  </si>
  <si>
    <t>Convocatoria eliminada del plan por solicitud de la Dirección de Desarrollo Tecnológico e Innovación, aprobado mediante Comité de Dirección celebrado el 07 de junio de 2016</t>
  </si>
  <si>
    <t>Convocatoria para cofinanciar proyectos en Big Data y Data Analytics</t>
  </si>
  <si>
    <t>Convocatoria eliminada del plan por solicitud de la Dirección de Desarrollo Tecnológico e Innovación, aprobado mediante Comité de Dirección celebrado el 08 de febrero de 2016</t>
  </si>
  <si>
    <t>Convocatoria para cofinanciar proyectos  en Internet de las cosas - IoT</t>
  </si>
  <si>
    <t>Mentalidad y Cultura</t>
  </si>
  <si>
    <t>Ideas para el Cambio - BIO 2016</t>
  </si>
  <si>
    <t>Resultados definitivos publicados - modalidad 1</t>
  </si>
  <si>
    <t>Resultados definitivos  publicados - modalidad 2</t>
  </si>
  <si>
    <t>Convocatoria jóvenes investigadores e innovadores en alianza SENA 2016</t>
  </si>
  <si>
    <t>Convocatoria nacional jóvenes investigadores e innovadores 2016</t>
  </si>
  <si>
    <t>Convocatoria jóvenes investigadores e innovadores en alianza SENA 2017</t>
  </si>
  <si>
    <t>Internacionalización</t>
  </si>
  <si>
    <t>Convocatoria para apoyar la movilidad internacional en la eventual conformación y fortalecimiento de consorcios en el marco del Octavo Programa Marco de la Unión Europea - HORIZONTE 2020</t>
  </si>
  <si>
    <t>Movilidades internacionales apoyadas</t>
  </si>
  <si>
    <t>Abierta. 
Ventanilla permanente.</t>
  </si>
  <si>
    <t>Equipo de internacionalización</t>
  </si>
  <si>
    <t xml:space="preserve">Convocatoria de movilidad e intercambio de investigadores con países de Europa </t>
  </si>
  <si>
    <t>Resultados preliminares publicados</t>
  </si>
  <si>
    <t>Convocatoria de movilidad e intercambio de investigadores con países de América Latina</t>
  </si>
  <si>
    <t>Convocatoria eliminada del plan por solicitud del equipo de Internacionalización, aprobado mediante Comité de Dirección celebrado el 20 de junio de 2016.</t>
  </si>
  <si>
    <t>Colombia BIO</t>
  </si>
  <si>
    <t>Portafolio 100</t>
  </si>
  <si>
    <t>Convocatoria para proyectos en ciencia, tecnología e innovación en biodiversidad – 2016</t>
  </si>
  <si>
    <t xml:space="preserve">Convocatoria Institutional Links – Newton Fund </t>
  </si>
  <si>
    <t>En evaluación</t>
  </si>
  <si>
    <t>Convocatorias del plan 2015 con fechas de cierre en 2016</t>
  </si>
  <si>
    <t>Convocatoria para promover modelos de calidad mundialmente reconocidos en la industria de TI colombiana - corte 3</t>
  </si>
  <si>
    <t xml:space="preserve">
En el marco del Corte 1 de la convocatoria 707 de 2015, se han beneficiado 71 empresas de la industria TI en lo referente a la adopción de modelos de calidad tales como: CMMI DEV Nivel 3 y 5, CMMI SVC nivel 3 y 5 e IT Mark Básico.
Con respecto a la ejecución de los recursos financieros asociados a esta tarea, se evidencia una ejecución de recursos por valor de $10.219.963.126.
Se anexan los contratos de los 14 proyectos, a través de los cuales se están beneficiando a las 71 empresas. Los 14 proyectos del corte 1, tenían como meta planificada beneficiar a 77 empresas de la industria TI, sin embargo, 6 empresas desistieron de continuar en el proceso argumentando no contar con el personal necesario para realizar las actividades internas que requiere el proceso de certificación. Se espera que las 71 empresas sean certificadas en septiembre y octubre de 2017 y febrero de 2018.</t>
  </si>
  <si>
    <t>Convocatoria para promover modelos de calidad mundialmente reconocidos en la industria de TI colombiana - corte 4</t>
  </si>
  <si>
    <t xml:space="preserve">Segunda Convocatoria Transnacional EraNet-LAC (2015-2016) </t>
  </si>
  <si>
    <t>Los contratos de las 4 propuestas de EraNet-LAC ya fueron enviados por la Fiduprevisora a cada una de las entidades (Universidad Nacional sede Bogotá y sede Manizales y la Universidad del Valle). Sin embargo, todavía no se han firmado. Por tal motivo, se adjuntan los pantallazos del estado de cada proceso en MGI y los memorandos de solicitud de contratación. Se espera que los contratos sean firmados, a más tardar, a mediados de enero.</t>
  </si>
  <si>
    <t xml:space="preserve">Aún no se han legalizado ni enviado los contratos a los beneficiarios no se tiene evidencias de la ejecución presupuestal. </t>
  </si>
  <si>
    <t>Anuncio de fecha de corte para el proceso de la Convocatoria Nacional para el Reconocimiento y Medición de Grupos de Investigación, Desarrollo Tecnológico o de Innovación y para el Reconocimiento de Investigadores del SNCTI</t>
  </si>
  <si>
    <t>Grupos de investigación, desarrollo tecnológico o innovación reconocidos</t>
  </si>
  <si>
    <t>Se adjunta correo enviado el 21 de mayo de 2016 por parte del Administrador de la Plataforma ScienTI (Oficina de sistemas de Información de Colciencias) solicitando al Datacenter, la publicación y visualización de los resultados finales del Anuncio de la fecha de corte para el proceso de la Convocatoria Nacional para el Reconocimiento y Medición de Grupos de Investigación, Desarrollo Tecnológico o de Innovación y para el Reconocimiento de Investigadores del SNCTeI, 2015, en los aplicativos de la Plataforma ScienTI.</t>
  </si>
  <si>
    <t>Investigadores reconocidos</t>
  </si>
  <si>
    <t>Convocatoria para Proyectos de Investigación en Ciencias Humanas Sociales y Educación</t>
  </si>
  <si>
    <t>Se tiene la legalización de los contratos de la siguiente manera:
ID 4441 ¿ Entidad Ejecutora: Universidad del Valle. Contrato No. 449 -2016. Fecha de legalización 21/11/2016. 
ID 4442 ¿ Entidad Ejecutora: Universidad Nacional. Contrato No. 450-2016. No se ha legalizado por observaciones de la Universidad a la minuta.
ID 4443 ¿ Entidad Ejecutora: Universidad Industrial de Santander. Contrato No. 451-2016. Legalización 09/11/2016
ID 4444¿ Entidad ejecutora: Universidad de Antioquia. Contrato No. 452-2016. Legalización 25/11/2016
ID 4445- Entidad ejecutora: Universidad de los Andes. Contrato 453-2016. Legalización 11/11/2016.
ID 4446 ¿ Entidad ejecutora: Universidad pontifica Bolivariana. Contrato 454-2016. Falta la aprobación de la póliza se devolvió con observaciones
ID 4447 ¿ Entidad Ejecutora: Universidad del Valle. Contrato 455-2016. Legalización 15/11/2016
ID 4448 ¿ Entidad Ejecutora: Universidad Reformada. Contrato 456 de 2016. Legalización 10/11/2016
Id 4449- Entidad ejecutora: Universidad del Norte. Contrato 457-2016. Legalización 07/12/2016
ID 4450 ¿ Entidad ejecutora: Universidad de los Llanos. Contrato 458-2016. Legalización 25/11/2016</t>
  </si>
  <si>
    <t xml:space="preserve">Convocatoria Especialización Regional Inteligente 2015 Colciencias - MinTIC </t>
  </si>
  <si>
    <t>Proyectos aprobados</t>
  </si>
  <si>
    <t xml:space="preserve">Actualmente los 3 proyectos aprobados en el marco de la de la convocatoria 741: Incrementar el desempeño de la industria de tecnologías de la información TI de Colombia, se encuentran sobre el segundo mes de ejecución.
Clúster CREATIC: TI para el sector de Agroindustria
Cámara de Comercio de Bucaramanga: TI para el sector de Hidrocarburos y Minería
Corporación Caribetic: TI para el sector de Logística y Transporte
Se realizan visitas de seguimiento a los 3 proyectos para verificar el avance del proyecto y de la documentación requerida para el primer desembolso y se seguiran realizando seguimientos virtuales mensuales que evidencien el avance de los proyectos.
</t>
  </si>
  <si>
    <t xml:space="preserve">En el plan operativo de la convocatoria no se puede evidenciar la contratación de las 3 entidades, es necesario ir al plan de acción del programa para evidenciar la contratación. Por lo anterior no es coherente el reporte de la convocatoria vs. el reporte del plan de acción. </t>
  </si>
  <si>
    <t>Nombre de la convocatoria</t>
  </si>
  <si>
    <t>Indicador</t>
  </si>
  <si>
    <t>Meta</t>
  </si>
  <si>
    <t>Avance de meta *</t>
  </si>
  <si>
    <t>% cumplimiento de la meta</t>
  </si>
  <si>
    <t>Fecha de apertura real</t>
  </si>
  <si>
    <t>Estado de la convocatoria a 31 de diciembre 2016</t>
  </si>
  <si>
    <t>Fecha de apertura planeada</t>
  </si>
  <si>
    <t>Colciencias</t>
  </si>
  <si>
    <t>Otras fuentes</t>
  </si>
  <si>
    <t>Total</t>
  </si>
  <si>
    <t>Total de recursos financieros</t>
  </si>
  <si>
    <t>% de asignación de recursos</t>
  </si>
  <si>
    <t>Área responsable</t>
  </si>
  <si>
    <t>Recursos financieros asignados *</t>
  </si>
  <si>
    <t>$               9.183.610.065 **</t>
  </si>
  <si>
    <t>$             2.536.324.880 **</t>
  </si>
  <si>
    <t>$          40.241.399.280 ***</t>
  </si>
  <si>
    <t>** Se da por ejecutada la asignación del recurso financiero en la medida que se cumple la meta esperada de beneficiarios para la convocatoria.</t>
  </si>
  <si>
    <t>* El avance de la meta y la asignación de recursos se mide con respecto a lo publicado en los resultados definitivos de las convocatorias.</t>
  </si>
  <si>
    <t>*** Se da por ejecutada la asignación del recurso financiero, pese a que no se alcanzó la meta programada de beneficiarios por efectos de tasa de cambio.</t>
  </si>
  <si>
    <t>Resultados definitivos publicados 1er corte, segundo corte abierto</t>
  </si>
  <si>
    <t>Abierta hasta agotar recursos</t>
  </si>
  <si>
    <t xml:space="preserve">Se elaboran y legalizan 8 de los 10 contratos. En la matriz de recursos solo se repotan 8 contratos derivados. No es coherente el reporte en la matriz de recursos sin embargo solo hay evidencia de legalización de 8 contratos. </t>
  </si>
  <si>
    <t xml:space="preserve">-Se esperaba apoyar 200 equipos y solo quedaron 159 en banco definitivo (80%). 
- No se reporta el  número de personas beneficiadas en el plan de la convocatoria en el plan de acción se reportan 156 personas. </t>
  </si>
  <si>
    <t xml:space="preserve">-Se tiene un entregable en las tareas qye evidencia asignación de cupo para 367 proyectos aprobados, equivalentes al 100% del cupo de asignación.  Lo que representa un 159% de cumplimiento de la meta. 
- Los reportes de la convocatoria en el plan operativo de la misma no estan acorde con el reporte en el plan de acción. </t>
  </si>
  <si>
    <r>
      <rPr>
        <sz val="10"/>
        <rFont val="Arial"/>
        <family val="2"/>
      </rPr>
      <t xml:space="preserve">-La contratación derivada esta efectuada que permite dar el beneficio de sensibilización de las 71 empresas. El reporte del plan operativo de la convocatoria no esta alineado con el plan de acción de la convocatoria. 
-Se da cumplimiento al numero de empresas esperado. </t>
    </r>
    <r>
      <rPr>
        <sz val="10"/>
        <color theme="7" tint="-0.499984740745262"/>
        <rFont val="Arial"/>
        <family val="2"/>
      </rPr>
      <t xml:space="preserve">
</t>
    </r>
    <r>
      <rPr>
        <b/>
        <sz val="10"/>
        <color rgb="FFFF0000"/>
        <rFont val="Arial"/>
        <family val="2"/>
      </rPr>
      <t>No se han publicado bancos de financiables lo que dificulta establecer la cantidad de recursos asignados.</t>
    </r>
  </si>
  <si>
    <t>Dato en consolidación</t>
  </si>
  <si>
    <t>no aplica</t>
  </si>
  <si>
    <t>en consolidación</t>
  </si>
  <si>
    <t>Última fecha de actualización 31 de enero de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</si>
</sst>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quot;$&quot;* #,##0.00_-;_-&quot;$&quot;* &quot;-&quot;??_-;_-@_-"/>
    <numFmt numFmtId="164" formatCode="_-&quot;$&quot;* #,##0_-;\-&quot;$&quot;* #,##0_-;_-&quot;$&quot;* &quot;-&quot;??_-;_-@_-"/>
    <numFmt numFmtId="165" formatCode="_(* #,##0.00_);_(* \(#,##0.00\);_(* &quot;-&quot;??_);_(@_)"/>
    <numFmt numFmtId="166" formatCode="dd/mmm/yyyy"/>
    <numFmt numFmtId="167" formatCode="#,##0.0"/>
  </numFmts>
  <fonts count="17" x14ac:knownFonts="1">
    <font>
      <sz val="11"/>
      <color theme="1"/>
      <name val="Calibri"/>
      <family val="2"/>
      <scheme val="minor"/>
    </font>
    <font>
      <sz val="11"/>
      <color theme="1"/>
      <name val="Calibri"/>
      <family val="2"/>
      <scheme val="minor"/>
    </font>
    <font>
      <b/>
      <sz val="12"/>
      <color theme="0"/>
      <name val="Arial"/>
      <family val="2"/>
    </font>
    <font>
      <sz val="12"/>
      <color theme="1"/>
      <name val="Arial"/>
      <family val="2"/>
    </font>
    <font>
      <sz val="10"/>
      <color theme="1"/>
      <name val="Arial"/>
      <family val="2"/>
    </font>
    <font>
      <sz val="12"/>
      <name val="Arial"/>
      <family val="2"/>
    </font>
    <font>
      <b/>
      <sz val="14"/>
      <color theme="1"/>
      <name val="Arial"/>
      <family val="2"/>
    </font>
    <font>
      <sz val="11"/>
      <color theme="1"/>
      <name val="Arial"/>
      <family val="2"/>
    </font>
    <font>
      <b/>
      <sz val="11"/>
      <color theme="1"/>
      <name val="Arial"/>
      <family val="2"/>
    </font>
    <font>
      <sz val="10"/>
      <name val="Arial"/>
      <family val="2"/>
    </font>
    <font>
      <sz val="10"/>
      <color rgb="FFFF0000"/>
      <name val="Arial"/>
      <family val="2"/>
    </font>
    <font>
      <b/>
      <sz val="10"/>
      <color theme="0"/>
      <name val="Arial"/>
      <family val="2"/>
    </font>
    <font>
      <sz val="10"/>
      <color theme="7" tint="-0.499984740745262"/>
      <name val="Arial"/>
      <family val="2"/>
    </font>
    <font>
      <b/>
      <sz val="10"/>
      <color rgb="FFFF0000"/>
      <name val="Arial"/>
      <family val="2"/>
    </font>
    <font>
      <b/>
      <sz val="11"/>
      <name val="Arial"/>
      <family val="2"/>
    </font>
    <font>
      <b/>
      <sz val="16"/>
      <color theme="0"/>
      <name val="Arial"/>
      <family val="2"/>
    </font>
    <font>
      <b/>
      <sz val="12"/>
      <color theme="1"/>
      <name val="Arial Narrow"/>
      <family val="2"/>
    </font>
  </fonts>
  <fills count="7">
    <fill>
      <patternFill patternType="none"/>
    </fill>
    <fill>
      <patternFill patternType="gray125"/>
    </fill>
    <fill>
      <patternFill patternType="solid">
        <fgColor theme="0"/>
        <bgColor indexed="64"/>
      </patternFill>
    </fill>
    <fill>
      <patternFill patternType="solid">
        <fgColor rgb="FF00919B"/>
        <bgColor indexed="64"/>
      </patternFill>
    </fill>
    <fill>
      <patternFill patternType="solid">
        <fgColor rgb="FFFFFF00"/>
        <bgColor indexed="64"/>
      </patternFill>
    </fill>
    <fill>
      <patternFill patternType="solid">
        <fgColor theme="3" tint="0.79998168889431442"/>
        <bgColor indexed="64"/>
      </patternFill>
    </fill>
    <fill>
      <patternFill patternType="solid">
        <fgColor rgb="FFC4BD97"/>
        <bgColor rgb="FF000000"/>
      </patternFill>
    </fill>
  </fills>
  <borders count="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201">
    <xf numFmtId="0" fontId="0" fillId="0" borderId="0" xfId="0"/>
    <xf numFmtId="0" fontId="4" fillId="2" borderId="4"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3" fillId="2" borderId="0" xfId="0" applyFont="1" applyFill="1"/>
    <xf numFmtId="0" fontId="3" fillId="2" borderId="4" xfId="0" applyFont="1" applyFill="1" applyBorder="1" applyAlignment="1">
      <alignment horizontal="center" vertical="center"/>
    </xf>
    <xf numFmtId="0" fontId="5" fillId="2" borderId="0" xfId="0" applyFont="1" applyFill="1"/>
    <xf numFmtId="0" fontId="11" fillId="3" borderId="4" xfId="0" applyFont="1" applyFill="1" applyBorder="1" applyAlignment="1">
      <alignment horizontal="center" vertical="center"/>
    </xf>
    <xf numFmtId="0" fontId="9" fillId="2" borderId="4" xfId="0" applyFont="1" applyFill="1" applyBorder="1" applyAlignment="1">
      <alignment vertical="center" wrapText="1"/>
    </xf>
    <xf numFmtId="0" fontId="9" fillId="0" borderId="4" xfId="0" applyFont="1" applyFill="1" applyBorder="1" applyAlignment="1">
      <alignment horizontal="center" vertical="center" wrapText="1"/>
    </xf>
    <xf numFmtId="3" fontId="4" fillId="2" borderId="4" xfId="0" applyNumberFormat="1" applyFont="1" applyFill="1" applyBorder="1" applyAlignment="1">
      <alignment horizontal="center" vertical="center"/>
    </xf>
    <xf numFmtId="9" fontId="4" fillId="2" borderId="4" xfId="2" applyFont="1" applyFill="1" applyBorder="1" applyAlignment="1">
      <alignment horizontal="center" vertical="center"/>
    </xf>
    <xf numFmtId="166" fontId="4" fillId="2" borderId="4" xfId="0" applyNumberFormat="1" applyFont="1" applyFill="1" applyBorder="1" applyAlignment="1">
      <alignment horizontal="center" vertical="center"/>
    </xf>
    <xf numFmtId="164" fontId="9" fillId="0" borderId="4" xfId="1" applyNumberFormat="1" applyFont="1" applyFill="1" applyBorder="1" applyAlignment="1">
      <alignment horizontal="center" vertical="center" wrapText="1"/>
    </xf>
    <xf numFmtId="164" fontId="4" fillId="2" borderId="4" xfId="0" applyNumberFormat="1" applyFont="1" applyFill="1" applyBorder="1" applyAlignment="1">
      <alignment horizontal="center" vertical="center"/>
    </xf>
    <xf numFmtId="44" fontId="9" fillId="0" borderId="4" xfId="1" applyFont="1" applyFill="1" applyBorder="1" applyAlignment="1">
      <alignment horizontal="center" vertical="center" wrapText="1"/>
    </xf>
    <xf numFmtId="0" fontId="4" fillId="2" borderId="4" xfId="0" applyFont="1" applyFill="1" applyBorder="1" applyAlignment="1">
      <alignment horizontal="center" vertical="center"/>
    </xf>
    <xf numFmtId="0" fontId="3" fillId="5" borderId="4" xfId="0" applyFont="1" applyFill="1" applyBorder="1" applyAlignment="1">
      <alignment horizontal="center" vertical="center"/>
    </xf>
    <xf numFmtId="0" fontId="9" fillId="5" borderId="4" xfId="0" applyFont="1" applyFill="1" applyBorder="1" applyAlignment="1">
      <alignment vertical="center" wrapText="1"/>
    </xf>
    <xf numFmtId="0" fontId="9" fillId="5" borderId="4" xfId="0" applyFont="1" applyFill="1" applyBorder="1" applyAlignment="1">
      <alignment horizontal="center" vertical="center" wrapText="1"/>
    </xf>
    <xf numFmtId="3" fontId="4" fillId="5" borderId="4" xfId="0" applyNumberFormat="1" applyFont="1" applyFill="1" applyBorder="1" applyAlignment="1">
      <alignment horizontal="center" vertical="center"/>
    </xf>
    <xf numFmtId="9" fontId="4" fillId="5" borderId="4" xfId="2" applyFont="1" applyFill="1" applyBorder="1" applyAlignment="1">
      <alignment horizontal="center" vertical="center"/>
    </xf>
    <xf numFmtId="166" fontId="4" fillId="5" borderId="4" xfId="0" applyNumberFormat="1" applyFont="1" applyFill="1" applyBorder="1" applyAlignment="1">
      <alignment horizontal="center" vertical="center"/>
    </xf>
    <xf numFmtId="0" fontId="4" fillId="5" borderId="4" xfId="0" applyFont="1" applyFill="1" applyBorder="1" applyAlignment="1">
      <alignment horizontal="center" vertical="center" wrapText="1"/>
    </xf>
    <xf numFmtId="164" fontId="9" fillId="5" borderId="4" xfId="1" applyNumberFormat="1" applyFont="1" applyFill="1" applyBorder="1" applyAlignment="1">
      <alignment horizontal="center" vertical="center" wrapText="1"/>
    </xf>
    <xf numFmtId="164" fontId="4" fillId="5" borderId="4" xfId="0" applyNumberFormat="1" applyFont="1" applyFill="1" applyBorder="1" applyAlignment="1">
      <alignment horizontal="center" vertical="center"/>
    </xf>
    <xf numFmtId="44" fontId="9" fillId="5" borderId="4" xfId="1" applyFont="1" applyFill="1" applyBorder="1" applyAlignment="1">
      <alignment horizontal="center" vertical="center" wrapText="1"/>
    </xf>
    <xf numFmtId="0" fontId="4" fillId="5" borderId="4" xfId="0" applyFont="1" applyFill="1" applyBorder="1" applyAlignment="1">
      <alignment horizontal="center" vertical="center"/>
    </xf>
    <xf numFmtId="3" fontId="9" fillId="2" borderId="4" xfId="0" applyNumberFormat="1" applyFont="1" applyFill="1" applyBorder="1" applyAlignment="1">
      <alignment horizontal="center" vertical="center"/>
    </xf>
    <xf numFmtId="9" fontId="9" fillId="2" borderId="4" xfId="2" applyFont="1" applyFill="1" applyBorder="1" applyAlignment="1">
      <alignment horizontal="center" vertical="center"/>
    </xf>
    <xf numFmtId="3" fontId="9" fillId="0" borderId="4" xfId="0" applyNumberFormat="1" applyFont="1" applyFill="1" applyBorder="1" applyAlignment="1">
      <alignment horizontal="center" vertical="center" wrapText="1"/>
    </xf>
    <xf numFmtId="0" fontId="9" fillId="5" borderId="4" xfId="0" applyFont="1" applyFill="1" applyBorder="1" applyAlignment="1">
      <alignment horizontal="center" vertical="center"/>
    </xf>
    <xf numFmtId="0" fontId="9" fillId="5" borderId="4" xfId="0" applyFont="1" applyFill="1" applyBorder="1" applyAlignment="1">
      <alignment horizontal="justify" vertical="center" wrapText="1"/>
    </xf>
    <xf numFmtId="3" fontId="9" fillId="5" borderId="4" xfId="0" applyNumberFormat="1" applyFont="1" applyFill="1" applyBorder="1" applyAlignment="1">
      <alignment horizontal="center" vertical="center" wrapText="1"/>
    </xf>
    <xf numFmtId="0" fontId="9" fillId="2" borderId="4" xfId="0" applyFont="1" applyFill="1" applyBorder="1" applyAlignment="1">
      <alignment horizontal="center" vertical="center"/>
    </xf>
    <xf numFmtId="0" fontId="9" fillId="2" borderId="4" xfId="0" applyFont="1" applyFill="1" applyBorder="1" applyAlignment="1">
      <alignment horizontal="justify" vertical="center" wrapText="1"/>
    </xf>
    <xf numFmtId="3" fontId="4" fillId="0" borderId="4" xfId="0" applyNumberFormat="1" applyFont="1" applyFill="1" applyBorder="1" applyAlignment="1">
      <alignment horizontal="center" vertical="center"/>
    </xf>
    <xf numFmtId="9" fontId="4" fillId="0" borderId="4" xfId="2" applyFont="1" applyFill="1" applyBorder="1" applyAlignment="1">
      <alignment horizontal="center" vertical="center"/>
    </xf>
    <xf numFmtId="1" fontId="9" fillId="5" borderId="4" xfId="1" applyNumberFormat="1" applyFont="1" applyFill="1" applyBorder="1" applyAlignment="1">
      <alignment horizontal="center" vertical="center" wrapText="1"/>
    </xf>
    <xf numFmtId="0" fontId="9" fillId="0" borderId="4" xfId="0" applyFont="1" applyFill="1" applyBorder="1" applyAlignment="1">
      <alignment horizontal="center" vertical="center"/>
    </xf>
    <xf numFmtId="0" fontId="9" fillId="0" borderId="4" xfId="0" applyFont="1" applyFill="1" applyBorder="1" applyAlignment="1">
      <alignment horizontal="justify" vertical="center" wrapText="1"/>
    </xf>
    <xf numFmtId="0" fontId="9" fillId="2" borderId="13" xfId="0" applyFont="1" applyFill="1" applyBorder="1" applyAlignment="1">
      <alignment horizontal="justify" vertical="center" wrapText="1"/>
    </xf>
    <xf numFmtId="0" fontId="9" fillId="5" borderId="13" xfId="0" applyFont="1" applyFill="1" applyBorder="1" applyAlignment="1">
      <alignment horizontal="justify" vertical="center" wrapText="1"/>
    </xf>
    <xf numFmtId="0" fontId="9" fillId="5" borderId="4" xfId="0" quotePrefix="1" applyFont="1" applyFill="1" applyBorder="1" applyAlignment="1">
      <alignment horizontal="justify" vertical="center" wrapText="1"/>
    </xf>
    <xf numFmtId="0" fontId="10" fillId="5" borderId="4" xfId="0" applyFont="1" applyFill="1" applyBorder="1" applyAlignment="1">
      <alignment horizontal="justify" vertical="center" wrapText="1"/>
    </xf>
    <xf numFmtId="0" fontId="4" fillId="5" borderId="4" xfId="0" quotePrefix="1" applyFont="1" applyFill="1" applyBorder="1" applyAlignment="1">
      <alignment horizontal="justify" vertical="center" wrapText="1"/>
    </xf>
    <xf numFmtId="0" fontId="9" fillId="2" borderId="4" xfId="0" quotePrefix="1" applyFont="1" applyFill="1" applyBorder="1" applyAlignment="1">
      <alignment horizontal="justify" vertical="center" wrapText="1"/>
    </xf>
    <xf numFmtId="0" fontId="9" fillId="0" borderId="4" xfId="0" quotePrefix="1" applyFont="1" applyFill="1" applyBorder="1" applyAlignment="1">
      <alignment horizontal="justify" vertical="center" wrapText="1"/>
    </xf>
    <xf numFmtId="4" fontId="4" fillId="2" borderId="4" xfId="0" applyNumberFormat="1" applyFont="1" applyFill="1" applyBorder="1" applyAlignment="1">
      <alignment horizontal="center" vertical="center"/>
    </xf>
    <xf numFmtId="0" fontId="10" fillId="2" borderId="4" xfId="0" quotePrefix="1" applyFont="1" applyFill="1" applyBorder="1" applyAlignment="1">
      <alignment horizontal="justify" vertical="center" wrapText="1"/>
    </xf>
    <xf numFmtId="9" fontId="4" fillId="5" borderId="4" xfId="2" applyNumberFormat="1" applyFont="1" applyFill="1" applyBorder="1" applyAlignment="1">
      <alignment horizontal="center" vertical="center"/>
    </xf>
    <xf numFmtId="166" fontId="4" fillId="5" borderId="4" xfId="0" applyNumberFormat="1" applyFont="1" applyFill="1" applyBorder="1" applyAlignment="1">
      <alignment horizontal="center" vertical="center" wrapText="1"/>
    </xf>
    <xf numFmtId="0" fontId="5" fillId="2" borderId="4" xfId="0" applyFont="1" applyFill="1" applyBorder="1" applyAlignment="1">
      <alignment horizontal="center" vertical="center"/>
    </xf>
    <xf numFmtId="166" fontId="9" fillId="2" borderId="4"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0" fontId="5" fillId="5" borderId="4" xfId="0" applyFont="1" applyFill="1" applyBorder="1" applyAlignment="1">
      <alignment horizontal="center" vertical="center"/>
    </xf>
    <xf numFmtId="9" fontId="9" fillId="5" borderId="4" xfId="2" applyFont="1" applyFill="1" applyBorder="1" applyAlignment="1">
      <alignment horizontal="center" vertical="center"/>
    </xf>
    <xf numFmtId="166" fontId="9" fillId="5" borderId="4" xfId="0" applyNumberFormat="1" applyFont="1" applyFill="1" applyBorder="1" applyAlignment="1">
      <alignment horizontal="center" vertical="center"/>
    </xf>
    <xf numFmtId="0" fontId="9" fillId="5" borderId="4" xfId="0" quotePrefix="1" applyFont="1" applyFill="1" applyBorder="1" applyAlignment="1">
      <alignment horizontal="center" vertical="center" wrapText="1"/>
    </xf>
    <xf numFmtId="164" fontId="9" fillId="5" borderId="4" xfId="0" applyNumberFormat="1" applyFont="1" applyFill="1" applyBorder="1" applyAlignment="1">
      <alignment horizontal="center" vertical="center"/>
    </xf>
    <xf numFmtId="0" fontId="3" fillId="2" borderId="10" xfId="0" applyFont="1" applyFill="1" applyBorder="1" applyAlignment="1">
      <alignment horizontal="center" vertical="center"/>
    </xf>
    <xf numFmtId="0" fontId="9" fillId="2" borderId="10" xfId="0" applyFont="1" applyFill="1" applyBorder="1" applyAlignment="1">
      <alignment horizontal="justify" vertical="center" wrapText="1"/>
    </xf>
    <xf numFmtId="166" fontId="4" fillId="2" borderId="10" xfId="0" applyNumberFormat="1" applyFont="1" applyFill="1" applyBorder="1" applyAlignment="1">
      <alignment horizontal="center" vertical="center"/>
    </xf>
    <xf numFmtId="164" fontId="9" fillId="0" borderId="10" xfId="1" applyNumberFormat="1" applyFont="1" applyFill="1" applyBorder="1" applyAlignment="1">
      <alignment horizontal="center" vertical="center" wrapText="1"/>
    </xf>
    <xf numFmtId="164" fontId="4" fillId="2" borderId="10" xfId="0" applyNumberFormat="1" applyFont="1" applyFill="1" applyBorder="1" applyAlignment="1">
      <alignment horizontal="center" vertical="center"/>
    </xf>
    <xf numFmtId="44" fontId="9" fillId="0" borderId="10" xfId="1" applyFont="1" applyFill="1" applyBorder="1" applyAlignment="1">
      <alignment horizontal="center" vertical="center" wrapText="1"/>
    </xf>
    <xf numFmtId="9" fontId="4" fillId="2" borderId="10" xfId="2" applyFont="1" applyFill="1" applyBorder="1" applyAlignment="1">
      <alignment horizontal="center" vertical="center"/>
    </xf>
    <xf numFmtId="0" fontId="4" fillId="2" borderId="10" xfId="0" applyFont="1" applyFill="1" applyBorder="1" applyAlignment="1">
      <alignment horizontal="center" vertical="center"/>
    </xf>
    <xf numFmtId="0" fontId="4" fillId="2" borderId="10" xfId="0" applyFont="1" applyFill="1" applyBorder="1" applyAlignment="1">
      <alignment horizontal="center" vertical="center" wrapText="1"/>
    </xf>
    <xf numFmtId="0" fontId="9" fillId="0" borderId="13" xfId="0" applyFont="1" applyFill="1" applyBorder="1" applyAlignment="1">
      <alignment horizontal="justify" vertical="center" wrapText="1"/>
    </xf>
    <xf numFmtId="0" fontId="9" fillId="5" borderId="4" xfId="0" applyFont="1" applyFill="1" applyBorder="1" applyAlignment="1">
      <alignment horizontal="justify" vertical="center" wrapText="1"/>
    </xf>
    <xf numFmtId="0" fontId="9" fillId="2" borderId="4" xfId="0" applyFont="1" applyFill="1" applyBorder="1" applyAlignment="1">
      <alignment horizontal="justify" vertical="center" wrapText="1"/>
    </xf>
    <xf numFmtId="0" fontId="4" fillId="2" borderId="4" xfId="0" applyFont="1" applyFill="1" applyBorder="1" applyAlignment="1">
      <alignment horizontal="justify" vertical="center" wrapText="1"/>
    </xf>
    <xf numFmtId="164" fontId="4" fillId="5" borderId="4" xfId="1" applyNumberFormat="1" applyFont="1" applyFill="1" applyBorder="1" applyAlignment="1">
      <alignment horizontal="center" vertical="center"/>
    </xf>
    <xf numFmtId="167" fontId="4" fillId="2" borderId="4" xfId="0" applyNumberFormat="1" applyFont="1" applyFill="1" applyBorder="1" applyAlignment="1">
      <alignment horizontal="center" vertical="center"/>
    </xf>
    <xf numFmtId="164" fontId="9" fillId="0" borderId="4" xfId="1" applyNumberFormat="1" applyFont="1" applyFill="1" applyBorder="1" applyAlignment="1">
      <alignment horizontal="center" vertical="center" wrapText="1"/>
    </xf>
    <xf numFmtId="44" fontId="9" fillId="0" borderId="4" xfId="1" applyFont="1" applyFill="1" applyBorder="1" applyAlignment="1">
      <alignment horizontal="center" vertical="center" wrapText="1"/>
    </xf>
    <xf numFmtId="0" fontId="0" fillId="2" borderId="15" xfId="0" applyFill="1" applyBorder="1"/>
    <xf numFmtId="0" fontId="0" fillId="2" borderId="16" xfId="0" applyFill="1" applyBorder="1"/>
    <xf numFmtId="0" fontId="0" fillId="2" borderId="17" xfId="0" applyFill="1" applyBorder="1"/>
    <xf numFmtId="0" fontId="0" fillId="2" borderId="18" xfId="0" applyFill="1" applyBorder="1"/>
    <xf numFmtId="0" fontId="0" fillId="2" borderId="0" xfId="0" applyFill="1" applyBorder="1"/>
    <xf numFmtId="0" fontId="0" fillId="2" borderId="19" xfId="0" applyFill="1" applyBorder="1"/>
    <xf numFmtId="0" fontId="0" fillId="2" borderId="20" xfId="0" applyFill="1" applyBorder="1"/>
    <xf numFmtId="0" fontId="0" fillId="2" borderId="21" xfId="0" applyFill="1" applyBorder="1"/>
    <xf numFmtId="0" fontId="0" fillId="2" borderId="22" xfId="0" applyFill="1" applyBorder="1"/>
    <xf numFmtId="49" fontId="9" fillId="0" borderId="4" xfId="1" applyNumberFormat="1" applyFont="1" applyFill="1" applyBorder="1" applyAlignment="1">
      <alignment horizontal="right" vertical="center" wrapText="1"/>
    </xf>
    <xf numFmtId="44" fontId="4" fillId="0" borderId="4" xfId="1" applyFont="1" applyFill="1" applyBorder="1" applyAlignment="1">
      <alignment horizontal="center" vertical="center"/>
    </xf>
    <xf numFmtId="3" fontId="9" fillId="0" borderId="4" xfId="0" applyNumberFormat="1" applyFont="1" applyFill="1" applyBorder="1" applyAlignment="1">
      <alignment horizontal="center" vertical="center"/>
    </xf>
    <xf numFmtId="166" fontId="9" fillId="0" borderId="4" xfId="0" applyNumberFormat="1" applyFont="1" applyFill="1" applyBorder="1" applyAlignment="1">
      <alignment horizontal="center" vertical="center"/>
    </xf>
    <xf numFmtId="0" fontId="16" fillId="2" borderId="18" xfId="0" applyFont="1" applyFill="1" applyBorder="1" applyAlignment="1">
      <alignment horizontal="right"/>
    </xf>
    <xf numFmtId="0" fontId="16" fillId="2" borderId="0" xfId="0" applyFont="1" applyFill="1" applyBorder="1" applyAlignment="1">
      <alignment horizontal="right"/>
    </xf>
    <xf numFmtId="0" fontId="16" fillId="2" borderId="19" xfId="0" applyFont="1" applyFill="1" applyBorder="1" applyAlignment="1">
      <alignment horizontal="right"/>
    </xf>
    <xf numFmtId="0" fontId="7" fillId="2" borderId="0" xfId="0" applyFont="1" applyFill="1" applyAlignment="1">
      <alignment horizontal="left" vertical="center"/>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2" borderId="5" xfId="0" applyFont="1" applyFill="1" applyBorder="1" applyAlignment="1">
      <alignment horizontal="center"/>
    </xf>
    <xf numFmtId="0" fontId="3" fillId="2" borderId="0" xfId="0" applyFont="1" applyFill="1" applyBorder="1" applyAlignment="1">
      <alignment horizontal="center"/>
    </xf>
    <xf numFmtId="0" fontId="3" fillId="2" borderId="6" xfId="0" applyFont="1" applyFill="1" applyBorder="1" applyAlignment="1">
      <alignment horizontal="center"/>
    </xf>
    <xf numFmtId="0" fontId="3" fillId="2" borderId="7" xfId="0" applyFont="1" applyFill="1" applyBorder="1" applyAlignment="1">
      <alignment horizontal="center"/>
    </xf>
    <xf numFmtId="0" fontId="3" fillId="2" borderId="8" xfId="0" applyFont="1" applyFill="1" applyBorder="1" applyAlignment="1">
      <alignment horizontal="center"/>
    </xf>
    <xf numFmtId="0" fontId="3" fillId="2" borderId="9" xfId="0" applyFont="1" applyFill="1" applyBorder="1" applyAlignment="1">
      <alignment horizontal="center"/>
    </xf>
    <xf numFmtId="0" fontId="7" fillId="2" borderId="4"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4" fillId="6" borderId="4"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164" fontId="9" fillId="0" borderId="4" xfId="1" applyNumberFormat="1" applyFont="1" applyFill="1" applyBorder="1" applyAlignment="1">
      <alignment horizontal="center" vertical="center" wrapText="1"/>
    </xf>
    <xf numFmtId="9" fontId="9" fillId="2" borderId="4" xfId="2" applyFont="1" applyFill="1" applyBorder="1" applyAlignment="1">
      <alignment horizontal="center" vertical="center"/>
    </xf>
    <xf numFmtId="0" fontId="4" fillId="2" borderId="4" xfId="0" applyFont="1" applyFill="1" applyBorder="1" applyAlignment="1">
      <alignment horizontal="center" vertical="center"/>
    </xf>
    <xf numFmtId="0" fontId="4" fillId="2" borderId="4" xfId="0" applyFont="1" applyFill="1" applyBorder="1" applyAlignment="1">
      <alignment horizontal="center" vertical="center" wrapText="1"/>
    </xf>
    <xf numFmtId="0" fontId="9" fillId="2" borderId="4" xfId="0" applyFont="1" applyFill="1" applyBorder="1" applyAlignment="1">
      <alignment horizontal="center" vertical="center"/>
    </xf>
    <xf numFmtId="0" fontId="9" fillId="2" borderId="4" xfId="0" applyFont="1" applyFill="1" applyBorder="1" applyAlignment="1">
      <alignment horizontal="justify" vertical="center" wrapText="1"/>
    </xf>
    <xf numFmtId="166" fontId="4" fillId="2" borderId="4" xfId="0" applyNumberFormat="1" applyFont="1" applyFill="1" applyBorder="1" applyAlignment="1">
      <alignment horizontal="center" vertical="center"/>
    </xf>
    <xf numFmtId="164" fontId="4" fillId="2" borderId="4" xfId="0" applyNumberFormat="1" applyFont="1" applyFill="1" applyBorder="1" applyAlignment="1">
      <alignment horizontal="center" vertical="center"/>
    </xf>
    <xf numFmtId="44" fontId="9" fillId="0" borderId="4" xfId="1" applyFont="1" applyFill="1" applyBorder="1" applyAlignment="1">
      <alignment horizontal="center" vertical="center" wrapText="1"/>
    </xf>
    <xf numFmtId="0" fontId="3" fillId="2" borderId="4" xfId="0" applyFont="1" applyFill="1" applyBorder="1" applyAlignment="1">
      <alignment horizontal="center" vertical="center"/>
    </xf>
    <xf numFmtId="0" fontId="9" fillId="0" borderId="4" xfId="0" applyFont="1" applyFill="1" applyBorder="1" applyAlignment="1">
      <alignment horizontal="justify" vertical="center" wrapText="1"/>
    </xf>
    <xf numFmtId="164" fontId="4" fillId="5" borderId="4" xfId="0" applyNumberFormat="1" applyFont="1" applyFill="1" applyBorder="1" applyAlignment="1">
      <alignment horizontal="center" vertical="center"/>
    </xf>
    <xf numFmtId="44" fontId="9" fillId="5" borderId="4" xfId="1" applyFont="1" applyFill="1" applyBorder="1" applyAlignment="1">
      <alignment horizontal="center" vertical="center" wrapText="1"/>
    </xf>
    <xf numFmtId="9" fontId="9" fillId="5" borderId="4" xfId="2" applyFont="1" applyFill="1" applyBorder="1" applyAlignment="1">
      <alignment horizontal="center" vertical="center"/>
    </xf>
    <xf numFmtId="0" fontId="4" fillId="5" borderId="4" xfId="0" applyFont="1" applyFill="1" applyBorder="1" applyAlignment="1">
      <alignment horizontal="center" vertical="center"/>
    </xf>
    <xf numFmtId="0" fontId="4" fillId="5" borderId="4" xfId="0" applyFont="1" applyFill="1" applyBorder="1" applyAlignment="1">
      <alignment horizontal="center" vertical="center" wrapText="1"/>
    </xf>
    <xf numFmtId="0" fontId="9" fillId="5" borderId="4" xfId="0" applyFont="1" applyFill="1" applyBorder="1" applyAlignment="1">
      <alignment horizontal="center" vertical="center"/>
    </xf>
    <xf numFmtId="0" fontId="9" fillId="5" borderId="4" xfId="0" applyFont="1" applyFill="1" applyBorder="1" applyAlignment="1">
      <alignment horizontal="justify" vertical="center" wrapText="1"/>
    </xf>
    <xf numFmtId="166" fontId="4" fillId="5" borderId="4" xfId="0" applyNumberFormat="1" applyFont="1" applyFill="1" applyBorder="1" applyAlignment="1">
      <alignment horizontal="center" vertical="center"/>
    </xf>
    <xf numFmtId="164" fontId="9" fillId="5" borderId="4" xfId="1" applyNumberFormat="1" applyFont="1" applyFill="1" applyBorder="1" applyAlignment="1">
      <alignment horizontal="center" vertical="center" wrapText="1"/>
    </xf>
    <xf numFmtId="0" fontId="9" fillId="0" borderId="4" xfId="0" applyFont="1" applyFill="1" applyBorder="1" applyAlignment="1">
      <alignment horizontal="center" vertical="center"/>
    </xf>
    <xf numFmtId="166" fontId="4" fillId="0" borderId="4" xfId="0" applyNumberFormat="1" applyFont="1" applyFill="1" applyBorder="1" applyAlignment="1">
      <alignment horizontal="center" vertical="center"/>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164" fontId="4" fillId="0" borderId="4" xfId="0" applyNumberFormat="1" applyFont="1" applyFill="1" applyBorder="1" applyAlignment="1">
      <alignment horizontal="center" vertical="center"/>
    </xf>
    <xf numFmtId="0" fontId="4" fillId="0" borderId="4" xfId="0" applyFont="1" applyFill="1" applyBorder="1" applyAlignment="1">
      <alignment horizontal="center" vertical="center" wrapText="1"/>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2" fillId="3" borderId="0" xfId="0" applyFont="1" applyFill="1" applyAlignment="1">
      <alignment horizontal="center" vertical="center" wrapText="1"/>
    </xf>
    <xf numFmtId="0" fontId="9" fillId="5" borderId="10" xfId="0" applyFont="1" applyFill="1" applyBorder="1" applyAlignment="1">
      <alignment horizontal="center" vertical="center"/>
    </xf>
    <xf numFmtId="0" fontId="9" fillId="5" borderId="11" xfId="0" applyFont="1" applyFill="1" applyBorder="1" applyAlignment="1">
      <alignment horizontal="center" vertical="center"/>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166" fontId="4" fillId="5" borderId="10" xfId="0" applyNumberFormat="1" applyFont="1" applyFill="1" applyBorder="1" applyAlignment="1">
      <alignment horizontal="center" vertical="center"/>
    </xf>
    <xf numFmtId="166" fontId="4" fillId="5" borderId="11" xfId="0" applyNumberFormat="1" applyFont="1" applyFill="1" applyBorder="1" applyAlignment="1">
      <alignment horizontal="center" vertical="center"/>
    </xf>
    <xf numFmtId="0" fontId="4" fillId="5" borderId="10"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0" borderId="12" xfId="0" applyFont="1" applyFill="1" applyBorder="1" applyAlignment="1">
      <alignment horizontal="left" vertical="center"/>
    </xf>
    <xf numFmtId="0" fontId="4" fillId="0" borderId="13" xfId="0" applyFont="1" applyFill="1" applyBorder="1" applyAlignment="1">
      <alignment horizontal="left" vertical="center"/>
    </xf>
    <xf numFmtId="0" fontId="4" fillId="5" borderId="12" xfId="0" applyFont="1" applyFill="1" applyBorder="1" applyAlignment="1">
      <alignment horizontal="left" vertical="center"/>
    </xf>
    <xf numFmtId="0" fontId="4" fillId="5" borderId="13" xfId="0" applyFont="1" applyFill="1" applyBorder="1" applyAlignment="1">
      <alignment horizontal="left" vertical="center"/>
    </xf>
    <xf numFmtId="9" fontId="9" fillId="0" borderId="4" xfId="2" applyFont="1" applyFill="1" applyBorder="1" applyAlignment="1">
      <alignment horizontal="center" vertical="center"/>
    </xf>
    <xf numFmtId="0" fontId="4" fillId="0" borderId="4" xfId="0" applyFont="1" applyFill="1" applyBorder="1" applyAlignment="1">
      <alignment horizontal="center" vertical="center"/>
    </xf>
    <xf numFmtId="0" fontId="6" fillId="2" borderId="5" xfId="0" applyFont="1" applyFill="1"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166" fontId="4" fillId="5" borderId="12" xfId="0" applyNumberFormat="1" applyFont="1" applyFill="1" applyBorder="1" applyAlignment="1">
      <alignment horizontal="center" vertical="center"/>
    </xf>
    <xf numFmtId="166" fontId="4" fillId="5" borderId="14" xfId="0" applyNumberFormat="1" applyFont="1" applyFill="1" applyBorder="1" applyAlignment="1">
      <alignment horizontal="center" vertical="center"/>
    </xf>
    <xf numFmtId="0" fontId="4" fillId="0" borderId="14" xfId="0" applyFont="1" applyFill="1" applyBorder="1" applyAlignment="1">
      <alignment horizontal="left" vertical="center"/>
    </xf>
    <xf numFmtId="0" fontId="7" fillId="2" borderId="2" xfId="0" applyFont="1" applyFill="1" applyBorder="1" applyAlignment="1">
      <alignment horizontal="left" vertical="center"/>
    </xf>
    <xf numFmtId="0" fontId="4" fillId="5" borderId="14" xfId="0" applyFont="1" applyFill="1" applyBorder="1" applyAlignment="1">
      <alignment horizontal="lef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9" fillId="2" borderId="10" xfId="0" applyFont="1" applyFill="1" applyBorder="1" applyAlignment="1">
      <alignment horizontal="justify" vertical="center" wrapText="1"/>
    </xf>
    <xf numFmtId="0" fontId="9" fillId="2" borderId="11" xfId="0" applyFont="1" applyFill="1" applyBorder="1" applyAlignment="1">
      <alignment horizontal="justify" vertical="center" wrapText="1"/>
    </xf>
    <xf numFmtId="3" fontId="9" fillId="0" borderId="10" xfId="0" applyNumberFormat="1" applyFont="1" applyFill="1" applyBorder="1" applyAlignment="1">
      <alignment horizontal="center" vertical="center" wrapText="1"/>
    </xf>
    <xf numFmtId="3" fontId="9" fillId="0" borderId="11" xfId="0" applyNumberFormat="1" applyFont="1" applyFill="1" applyBorder="1" applyAlignment="1">
      <alignment horizontal="center" vertical="center" wrapText="1"/>
    </xf>
    <xf numFmtId="3" fontId="9" fillId="2" borderId="10" xfId="0" applyNumberFormat="1" applyFont="1" applyFill="1" applyBorder="1" applyAlignment="1">
      <alignment horizontal="center" vertical="center"/>
    </xf>
    <xf numFmtId="3" fontId="9" fillId="2" borderId="11" xfId="0" applyNumberFormat="1" applyFont="1" applyFill="1" applyBorder="1" applyAlignment="1">
      <alignment horizontal="center" vertical="center"/>
    </xf>
    <xf numFmtId="164" fontId="9" fillId="0" borderId="10" xfId="1" applyNumberFormat="1" applyFont="1" applyFill="1" applyBorder="1" applyAlignment="1">
      <alignment horizontal="center" vertical="center" wrapText="1"/>
    </xf>
    <xf numFmtId="164" fontId="9" fillId="0" borderId="11" xfId="1" applyNumberFormat="1" applyFont="1" applyFill="1" applyBorder="1" applyAlignment="1">
      <alignment horizontal="center" vertical="center" wrapText="1"/>
    </xf>
    <xf numFmtId="164" fontId="4" fillId="2" borderId="10" xfId="0" applyNumberFormat="1" applyFont="1" applyFill="1" applyBorder="1" applyAlignment="1">
      <alignment horizontal="center" vertical="center"/>
    </xf>
    <xf numFmtId="164" fontId="4" fillId="2" borderId="11" xfId="0" applyNumberFormat="1" applyFont="1" applyFill="1" applyBorder="1" applyAlignment="1">
      <alignment horizontal="center" vertical="center"/>
    </xf>
    <xf numFmtId="44" fontId="9" fillId="0" borderId="10" xfId="1" applyFont="1" applyFill="1" applyBorder="1" applyAlignment="1">
      <alignment horizontal="center" vertical="center" wrapText="1"/>
    </xf>
    <xf numFmtId="44" fontId="9" fillId="0" borderId="11" xfId="1" applyFont="1" applyFill="1" applyBorder="1" applyAlignment="1">
      <alignment horizontal="center" vertical="center" wrapText="1"/>
    </xf>
    <xf numFmtId="9" fontId="4" fillId="2" borderId="10" xfId="2" applyFont="1" applyFill="1" applyBorder="1" applyAlignment="1">
      <alignment horizontal="center" vertical="center"/>
    </xf>
    <xf numFmtId="9" fontId="4" fillId="2" borderId="11" xfId="2"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166" fontId="4" fillId="2" borderId="10" xfId="0" applyNumberFormat="1" applyFont="1" applyFill="1" applyBorder="1" applyAlignment="1">
      <alignment horizontal="center" vertical="center"/>
    </xf>
    <xf numFmtId="166" fontId="4" fillId="2" borderId="11" xfId="0" applyNumberFormat="1" applyFont="1" applyFill="1" applyBorder="1" applyAlignment="1">
      <alignment horizontal="center"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4" fillId="2" borderId="4" xfId="0" applyFont="1" applyFill="1" applyBorder="1" applyAlignment="1">
      <alignment horizontal="justify" vertical="center" wrapText="1"/>
    </xf>
    <xf numFmtId="0" fontId="9" fillId="2" borderId="10" xfId="0" quotePrefix="1" applyFont="1" applyFill="1" applyBorder="1" applyAlignment="1">
      <alignment horizontal="justify" vertical="center" wrapText="1"/>
    </xf>
    <xf numFmtId="0" fontId="9" fillId="2" borderId="11" xfId="0" quotePrefix="1" applyFont="1" applyFill="1" applyBorder="1" applyAlignment="1">
      <alignment horizontal="justify" vertical="center" wrapText="1"/>
    </xf>
    <xf numFmtId="0" fontId="12" fillId="4" borderId="4" xfId="0" quotePrefix="1" applyFont="1" applyFill="1" applyBorder="1" applyAlignment="1">
      <alignment horizontal="justify" vertical="center" wrapText="1"/>
    </xf>
    <xf numFmtId="0" fontId="12" fillId="4" borderId="4" xfId="0" applyFont="1" applyFill="1" applyBorder="1" applyAlignment="1">
      <alignment horizontal="justify" vertical="center" wrapText="1"/>
    </xf>
    <xf numFmtId="0" fontId="10" fillId="2" borderId="11" xfId="0" applyFont="1" applyFill="1" applyBorder="1" applyAlignment="1">
      <alignment horizontal="justify" vertical="center" wrapText="1"/>
    </xf>
    <xf numFmtId="0" fontId="4" fillId="2" borderId="10" xfId="2" applyNumberFormat="1" applyFont="1" applyFill="1" applyBorder="1" applyAlignment="1">
      <alignment horizontal="center" vertical="center"/>
    </xf>
    <xf numFmtId="0" fontId="4" fillId="2" borderId="11" xfId="2" applyNumberFormat="1" applyFont="1" applyFill="1" applyBorder="1" applyAlignment="1">
      <alignment horizontal="center" vertical="center"/>
    </xf>
  </cellXfs>
  <cellStyles count="4">
    <cellStyle name="Millares 2" xfId="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4</xdr:col>
      <xdr:colOff>695325</xdr:colOff>
      <xdr:row>42</xdr:row>
      <xdr:rowOff>133350</xdr:rowOff>
    </xdr:from>
    <xdr:ext cx="76200" cy="438150"/>
    <xdr:sp macro="" textlink="">
      <xdr:nvSpPr>
        <xdr:cNvPr id="6" name="Text Box 5"/>
        <xdr:cNvSpPr txBox="1">
          <a:spLocks noChangeArrowheads="1"/>
        </xdr:cNvSpPr>
      </xdr:nvSpPr>
      <xdr:spPr bwMode="auto">
        <a:xfrm>
          <a:off x="3743325" y="9553575"/>
          <a:ext cx="76200" cy="438150"/>
        </a:xfrm>
        <a:prstGeom prst="rect">
          <a:avLst/>
        </a:prstGeom>
        <a:solidFill>
          <a:srgbClr val="FFFFFF"/>
        </a:solidFill>
        <a:ln w="9525">
          <a:noFill/>
          <a:miter lim="800000"/>
          <a:headEnd/>
          <a:tailEnd/>
        </a:ln>
      </xdr:spPr>
      <xdr:txBody>
        <a:bodyPr wrap="none" lIns="91440" tIns="45720" rIns="91440" bIns="45720" anchor="t" upright="1">
          <a:spAutoFit/>
        </a:bodyPr>
        <a:lstStyle/>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clientData/>
  </xdr:oneCellAnchor>
  <xdr:twoCellAnchor>
    <xdr:from>
      <xdr:col>0</xdr:col>
      <xdr:colOff>115981</xdr:colOff>
      <xdr:row>15</xdr:row>
      <xdr:rowOff>173131</xdr:rowOff>
    </xdr:from>
    <xdr:to>
      <xdr:col>8</xdr:col>
      <xdr:colOff>725714</xdr:colOff>
      <xdr:row>29</xdr:row>
      <xdr:rowOff>87312</xdr:rowOff>
    </xdr:to>
    <xdr:sp macro="" textlink="">
      <xdr:nvSpPr>
        <xdr:cNvPr id="7" name="Rectangle 11"/>
        <xdr:cNvSpPr>
          <a:spLocks noChangeArrowheads="1"/>
        </xdr:cNvSpPr>
      </xdr:nvSpPr>
      <xdr:spPr bwMode="auto">
        <a:xfrm>
          <a:off x="115981" y="3640231"/>
          <a:ext cx="6705733" cy="2581181"/>
        </a:xfrm>
        <a:prstGeom prst="rect">
          <a:avLst/>
        </a:prstGeom>
        <a:noFill/>
        <a:ln w="38100">
          <a:noFill/>
          <a:miter lim="800000"/>
          <a:headEnd/>
          <a:tailEnd/>
        </a:ln>
        <a:effectLst>
          <a:outerShdw dist="28398" dir="3806097" algn="ctr" rotWithShape="0">
            <a:srgbClr val="7F7F7F">
              <a:alpha val="50000"/>
            </a:srgbClr>
          </a:outerShdw>
        </a:effectLst>
      </xdr:spPr>
      <xdr:txBody>
        <a:bodyPr vertOverflow="clip" wrap="square" lIns="91440" tIns="45720" rIns="91440" bIns="45720" anchor="t" upright="1"/>
        <a:lstStyle/>
        <a:p>
          <a:pPr algn="ctr" rtl="0">
            <a:defRPr sz="1000"/>
          </a:pPr>
          <a:endParaRPr lang="en-US" sz="2400" b="0" i="0" u="none" strike="noStrike" baseline="0">
            <a:solidFill>
              <a:sysClr val="windowText" lastClr="000000"/>
            </a:solidFill>
            <a:latin typeface="Arial Narrow"/>
          </a:endParaRPr>
        </a:p>
        <a:p>
          <a:pPr algn="ctr" rtl="0">
            <a:defRPr sz="1000"/>
          </a:pPr>
          <a:endParaRPr lang="en-US" sz="2400" b="1" i="0" u="none" strike="noStrike" baseline="0">
            <a:solidFill>
              <a:sysClr val="windowText" lastClr="000000"/>
            </a:solidFill>
            <a:latin typeface="Arial Narrow"/>
          </a:endParaRPr>
        </a:p>
        <a:p>
          <a:pPr algn="ctr" rtl="0">
            <a:defRPr sz="1000"/>
          </a:pPr>
          <a:endParaRPr lang="en-US" sz="2400" b="1" i="0" u="none" strike="noStrike" baseline="0">
            <a:solidFill>
              <a:sysClr val="windowText" lastClr="000000"/>
            </a:solidFill>
            <a:latin typeface="Arial Narrow"/>
          </a:endParaRPr>
        </a:p>
        <a:p>
          <a:pPr algn="ctr" rtl="0">
            <a:defRPr sz="1000"/>
          </a:pPr>
          <a:r>
            <a:rPr lang="en-US" sz="2400" b="1" i="0" u="none" strike="noStrike" baseline="0">
              <a:solidFill>
                <a:sysClr val="windowText" lastClr="000000"/>
              </a:solidFill>
              <a:latin typeface="Arial Narrow"/>
            </a:rPr>
            <a:t>SEGUIMIENTO AL PLAN DE CONVOCATORIAS 2016</a:t>
          </a:r>
        </a:p>
        <a:p>
          <a:pPr algn="ctr" rtl="0">
            <a:defRPr sz="1000"/>
          </a:pPr>
          <a:r>
            <a:rPr lang="en-US" sz="2400" b="1" i="0" u="none" strike="noStrike" baseline="0">
              <a:solidFill>
                <a:sysClr val="windowText" lastClr="000000"/>
              </a:solidFill>
              <a:effectLst/>
              <a:latin typeface="Arial Narrow"/>
              <a:ea typeface="+mn-ea"/>
              <a:cs typeface="+mn-cs"/>
            </a:rPr>
            <a:t>Corte a 31 de Diciembre</a:t>
          </a:r>
          <a:endParaRPr lang="en-US" sz="2400" b="0" i="0" u="none" strike="noStrike" baseline="0">
            <a:solidFill>
              <a:sysClr val="windowText" lastClr="000000"/>
            </a:solidFill>
            <a:latin typeface="Arial Narrow"/>
          </a:endParaRPr>
        </a:p>
      </xdr:txBody>
    </xdr:sp>
    <xdr:clientData/>
  </xdr:twoCellAnchor>
  <xdr:twoCellAnchor editAs="oneCell">
    <xdr:from>
      <xdr:col>0</xdr:col>
      <xdr:colOff>40822</xdr:colOff>
      <xdr:row>2</xdr:row>
      <xdr:rowOff>0</xdr:rowOff>
    </xdr:from>
    <xdr:to>
      <xdr:col>8</xdr:col>
      <xdr:colOff>734786</xdr:colOff>
      <xdr:row>14</xdr:row>
      <xdr:rowOff>84667</xdr:rowOff>
    </xdr:to>
    <xdr:pic>
      <xdr:nvPicPr>
        <xdr:cNvPr id="8" name="11 Imagen" descr="graficacion-01.png"/>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7831" r="17670" b="58277"/>
        <a:stretch/>
      </xdr:blipFill>
      <xdr:spPr>
        <a:xfrm>
          <a:off x="40822" y="638175"/>
          <a:ext cx="6789964" cy="2370667"/>
        </a:xfrm>
        <a:prstGeom prst="rect">
          <a:avLst/>
        </a:prstGeom>
      </xdr:spPr>
    </xdr:pic>
    <xdr:clientData/>
  </xdr:twoCellAnchor>
  <xdr:twoCellAnchor editAs="oneCell">
    <xdr:from>
      <xdr:col>0</xdr:col>
      <xdr:colOff>145596</xdr:colOff>
      <xdr:row>35</xdr:row>
      <xdr:rowOff>251732</xdr:rowOff>
    </xdr:from>
    <xdr:to>
      <xdr:col>8</xdr:col>
      <xdr:colOff>593271</xdr:colOff>
      <xdr:row>45</xdr:row>
      <xdr:rowOff>121557</xdr:rowOff>
    </xdr:to>
    <xdr:pic>
      <xdr:nvPicPr>
        <xdr:cNvPr id="9" name="12 Imagen" descr="graficacion-01.png"/>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199" t="78611" r="24102"/>
        <a:stretch/>
      </xdr:blipFill>
      <xdr:spPr>
        <a:xfrm>
          <a:off x="145596" y="8125732"/>
          <a:ext cx="6543675" cy="1965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6351</xdr:colOff>
      <xdr:row>0</xdr:row>
      <xdr:rowOff>178858</xdr:rowOff>
    </xdr:from>
    <xdr:to>
      <xdr:col>2</xdr:col>
      <xdr:colOff>763247</xdr:colOff>
      <xdr:row>2</xdr:row>
      <xdr:rowOff>63501</xdr:rowOff>
    </xdr:to>
    <xdr:pic>
      <xdr:nvPicPr>
        <xdr:cNvPr id="2" name="Imagen 1" descr="Departamento Administrativo de Ciencia, Tecnología e Innovación. COLCIENCIAS"/>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1151" y="178858"/>
          <a:ext cx="2344209" cy="4370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6351</xdr:colOff>
      <xdr:row>0</xdr:row>
      <xdr:rowOff>178858</xdr:rowOff>
    </xdr:from>
    <xdr:to>
      <xdr:col>2</xdr:col>
      <xdr:colOff>847991</xdr:colOff>
      <xdr:row>2</xdr:row>
      <xdr:rowOff>63501</xdr:rowOff>
    </xdr:to>
    <xdr:pic>
      <xdr:nvPicPr>
        <xdr:cNvPr id="2" name="Imagen 1" descr="Departamento Administrativo de Ciencia, Tecnología e Innovación. COLCIENCIAS"/>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5926" y="178858"/>
          <a:ext cx="2344209" cy="4370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6351</xdr:colOff>
      <xdr:row>0</xdr:row>
      <xdr:rowOff>178858</xdr:rowOff>
    </xdr:from>
    <xdr:to>
      <xdr:col>2</xdr:col>
      <xdr:colOff>1038226</xdr:colOff>
      <xdr:row>2</xdr:row>
      <xdr:rowOff>25991</xdr:rowOff>
    </xdr:to>
    <xdr:pic>
      <xdr:nvPicPr>
        <xdr:cNvPr id="2" name="Imagen 1" descr="Departamento Administrativo de Ciencia, Tecnología e Innovación. COLCIENCIAS"/>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0226" y="178858"/>
          <a:ext cx="2451100" cy="3995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6351</xdr:colOff>
      <xdr:row>0</xdr:row>
      <xdr:rowOff>178858</xdr:rowOff>
    </xdr:from>
    <xdr:to>
      <xdr:col>2</xdr:col>
      <xdr:colOff>1000125</xdr:colOff>
      <xdr:row>1</xdr:row>
      <xdr:rowOff>265641</xdr:rowOff>
    </xdr:to>
    <xdr:pic>
      <xdr:nvPicPr>
        <xdr:cNvPr id="2" name="Imagen 1" descr="Departamento Administrativo de Ciencia, Tecnología e Innovación. COLCIENCIAS"/>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51" y="178858"/>
          <a:ext cx="2412999" cy="3630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6351</xdr:colOff>
      <xdr:row>0</xdr:row>
      <xdr:rowOff>178858</xdr:rowOff>
    </xdr:from>
    <xdr:to>
      <xdr:col>2</xdr:col>
      <xdr:colOff>1000125</xdr:colOff>
      <xdr:row>1</xdr:row>
      <xdr:rowOff>265641</xdr:rowOff>
    </xdr:to>
    <xdr:pic>
      <xdr:nvPicPr>
        <xdr:cNvPr id="2" name="Imagen 1" descr="Departamento Administrativo de Ciencia, Tecnología e Innovación. COLCIENCIAS"/>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4501" y="178858"/>
          <a:ext cx="2412999" cy="3630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6351</xdr:colOff>
      <xdr:row>0</xdr:row>
      <xdr:rowOff>178858</xdr:rowOff>
    </xdr:from>
    <xdr:to>
      <xdr:col>2</xdr:col>
      <xdr:colOff>1000125</xdr:colOff>
      <xdr:row>1</xdr:row>
      <xdr:rowOff>265641</xdr:rowOff>
    </xdr:to>
    <xdr:pic>
      <xdr:nvPicPr>
        <xdr:cNvPr id="2" name="Imagen 1" descr="Departamento Administrativo de Ciencia, Tecnología e Innovación. COLCIENCIAS"/>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4501" y="178858"/>
          <a:ext cx="2412999" cy="3630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6351</xdr:colOff>
      <xdr:row>0</xdr:row>
      <xdr:rowOff>178858</xdr:rowOff>
    </xdr:from>
    <xdr:to>
      <xdr:col>2</xdr:col>
      <xdr:colOff>646339</xdr:colOff>
      <xdr:row>1</xdr:row>
      <xdr:rowOff>265641</xdr:rowOff>
    </xdr:to>
    <xdr:pic>
      <xdr:nvPicPr>
        <xdr:cNvPr id="2" name="Imagen 1" descr="Departamento Administrativo de Ciencia, Tecnología e Innovación. COLCIENCIAS"/>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2126" y="178858"/>
          <a:ext cx="2411638" cy="3630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tabSelected="1" zoomScale="60" zoomScaleNormal="60" workbookViewId="0"/>
  </sheetViews>
  <sheetFormatPr baseColWidth="10" defaultRowHeight="15" x14ac:dyDescent="0.25"/>
  <sheetData>
    <row r="1" spans="1:9" x14ac:dyDescent="0.25">
      <c r="A1" s="76"/>
      <c r="B1" s="77"/>
      <c r="C1" s="77"/>
      <c r="D1" s="77"/>
      <c r="E1" s="77"/>
      <c r="F1" s="77"/>
      <c r="G1" s="77"/>
      <c r="H1" s="77"/>
      <c r="I1" s="78"/>
    </row>
    <row r="2" spans="1:9" ht="35.25" customHeight="1" x14ac:dyDescent="0.25">
      <c r="A2" s="79"/>
      <c r="B2" s="80"/>
      <c r="C2" s="80"/>
      <c r="D2" s="80"/>
      <c r="E2" s="80"/>
      <c r="F2" s="80"/>
      <c r="G2" s="80"/>
      <c r="H2" s="80"/>
      <c r="I2" s="81"/>
    </row>
    <row r="3" spans="1:9" x14ac:dyDescent="0.25">
      <c r="A3" s="79"/>
      <c r="B3" s="80"/>
      <c r="C3" s="80"/>
      <c r="D3" s="80"/>
      <c r="E3" s="80"/>
      <c r="F3" s="80"/>
      <c r="G3" s="80"/>
      <c r="H3" s="80"/>
      <c r="I3" s="81"/>
    </row>
    <row r="4" spans="1:9" x14ac:dyDescent="0.25">
      <c r="A4" s="79"/>
      <c r="B4" s="80"/>
      <c r="C4" s="80"/>
      <c r="D4" s="80"/>
      <c r="E4" s="80"/>
      <c r="F4" s="80"/>
      <c r="G4" s="80"/>
      <c r="H4" s="80"/>
      <c r="I4" s="81"/>
    </row>
    <row r="5" spans="1:9" x14ac:dyDescent="0.25">
      <c r="A5" s="79"/>
      <c r="B5" s="80"/>
      <c r="C5" s="80"/>
      <c r="D5" s="80"/>
      <c r="E5" s="80"/>
      <c r="F5" s="80"/>
      <c r="G5" s="80"/>
      <c r="H5" s="80"/>
      <c r="I5" s="81"/>
    </row>
    <row r="6" spans="1:9" x14ac:dyDescent="0.25">
      <c r="A6" s="79"/>
      <c r="B6" s="80"/>
      <c r="C6" s="80"/>
      <c r="D6" s="80"/>
      <c r="E6" s="80"/>
      <c r="F6" s="80"/>
      <c r="G6" s="80"/>
      <c r="H6" s="80"/>
      <c r="I6" s="81"/>
    </row>
    <row r="7" spans="1:9" x14ac:dyDescent="0.25">
      <c r="A7" s="79"/>
      <c r="B7" s="80"/>
      <c r="C7" s="80"/>
      <c r="D7" s="80"/>
      <c r="E7" s="80"/>
      <c r="F7" s="80"/>
      <c r="G7" s="80"/>
      <c r="H7" s="80"/>
      <c r="I7" s="81"/>
    </row>
    <row r="8" spans="1:9" x14ac:dyDescent="0.25">
      <c r="A8" s="79"/>
      <c r="B8" s="80"/>
      <c r="C8" s="80"/>
      <c r="D8" s="80"/>
      <c r="E8" s="80"/>
      <c r="F8" s="80"/>
      <c r="G8" s="80"/>
      <c r="H8" s="80"/>
      <c r="I8" s="81"/>
    </row>
    <row r="9" spans="1:9" x14ac:dyDescent="0.25">
      <c r="A9" s="79"/>
      <c r="B9" s="80"/>
      <c r="C9" s="80"/>
      <c r="D9" s="80"/>
      <c r="E9" s="80"/>
      <c r="F9" s="80"/>
      <c r="G9" s="80"/>
      <c r="H9" s="80"/>
      <c r="I9" s="81"/>
    </row>
    <row r="10" spans="1:9" x14ac:dyDescent="0.25">
      <c r="A10" s="79"/>
      <c r="B10" s="80"/>
      <c r="C10" s="80"/>
      <c r="D10" s="80"/>
      <c r="E10" s="80"/>
      <c r="F10" s="80"/>
      <c r="G10" s="80"/>
      <c r="H10" s="80"/>
      <c r="I10" s="81"/>
    </row>
    <row r="11" spans="1:9" x14ac:dyDescent="0.25">
      <c r="A11" s="79"/>
      <c r="B11" s="80"/>
      <c r="C11" s="80"/>
      <c r="D11" s="80"/>
      <c r="E11" s="80"/>
      <c r="F11" s="80"/>
      <c r="G11" s="80"/>
      <c r="H11" s="80"/>
      <c r="I11" s="81"/>
    </row>
    <row r="12" spans="1:9" x14ac:dyDescent="0.25">
      <c r="A12" s="79"/>
      <c r="B12" s="80"/>
      <c r="C12" s="80"/>
      <c r="D12" s="80"/>
      <c r="E12" s="80"/>
      <c r="F12" s="80"/>
      <c r="G12" s="80"/>
      <c r="H12" s="80"/>
      <c r="I12" s="81"/>
    </row>
    <row r="13" spans="1:9" x14ac:dyDescent="0.25">
      <c r="A13" s="79"/>
      <c r="B13" s="80"/>
      <c r="C13" s="80"/>
      <c r="D13" s="80"/>
      <c r="E13" s="80"/>
      <c r="F13" s="80"/>
      <c r="G13" s="80"/>
      <c r="H13" s="80"/>
      <c r="I13" s="81"/>
    </row>
    <row r="14" spans="1:9" x14ac:dyDescent="0.25">
      <c r="A14" s="79"/>
      <c r="B14" s="80"/>
      <c r="C14" s="80"/>
      <c r="D14" s="80"/>
      <c r="E14" s="80"/>
      <c r="F14" s="80"/>
      <c r="G14" s="80"/>
      <c r="H14" s="80"/>
      <c r="I14" s="81"/>
    </row>
    <row r="15" spans="1:9" ht="42.75" customHeight="1" x14ac:dyDescent="0.25">
      <c r="A15" s="79"/>
      <c r="B15" s="80"/>
      <c r="C15" s="80"/>
      <c r="D15" s="80"/>
      <c r="E15" s="80"/>
      <c r="F15" s="80"/>
      <c r="G15" s="80"/>
      <c r="H15" s="80"/>
      <c r="I15" s="81"/>
    </row>
    <row r="16" spans="1:9" x14ac:dyDescent="0.25">
      <c r="A16" s="79"/>
      <c r="B16" s="80"/>
      <c r="C16" s="80"/>
      <c r="D16" s="80"/>
      <c r="E16" s="80"/>
      <c r="F16" s="80"/>
      <c r="G16" s="80"/>
      <c r="H16" s="80"/>
      <c r="I16" s="81"/>
    </row>
    <row r="17" spans="1:9" x14ac:dyDescent="0.25">
      <c r="A17" s="79"/>
      <c r="B17" s="80"/>
      <c r="C17" s="80"/>
      <c r="D17" s="80"/>
      <c r="E17" s="80"/>
      <c r="F17" s="80"/>
      <c r="G17" s="80"/>
      <c r="H17" s="80"/>
      <c r="I17" s="81"/>
    </row>
    <row r="18" spans="1:9" x14ac:dyDescent="0.25">
      <c r="A18" s="79"/>
      <c r="B18" s="80"/>
      <c r="C18" s="80"/>
      <c r="D18" s="80"/>
      <c r="E18" s="80"/>
      <c r="F18" s="80"/>
      <c r="G18" s="80"/>
      <c r="H18" s="80"/>
      <c r="I18" s="81"/>
    </row>
    <row r="19" spans="1:9" x14ac:dyDescent="0.25">
      <c r="A19" s="79"/>
      <c r="B19" s="80"/>
      <c r="C19" s="80"/>
      <c r="D19" s="80"/>
      <c r="E19" s="80"/>
      <c r="F19" s="80"/>
      <c r="G19" s="80"/>
      <c r="H19" s="80"/>
      <c r="I19" s="81"/>
    </row>
    <row r="20" spans="1:9" x14ac:dyDescent="0.25">
      <c r="A20" s="79"/>
      <c r="B20" s="80"/>
      <c r="C20" s="80"/>
      <c r="D20" s="80"/>
      <c r="E20" s="80"/>
      <c r="F20" s="80"/>
      <c r="G20" s="80"/>
      <c r="H20" s="80"/>
      <c r="I20" s="81"/>
    </row>
    <row r="21" spans="1:9" x14ac:dyDescent="0.25">
      <c r="A21" s="79"/>
      <c r="B21" s="80"/>
      <c r="C21" s="80"/>
      <c r="D21" s="80"/>
      <c r="E21" s="80"/>
      <c r="F21" s="80"/>
      <c r="G21" s="80"/>
      <c r="H21" s="80"/>
      <c r="I21" s="81"/>
    </row>
    <row r="22" spans="1:9" x14ac:dyDescent="0.25">
      <c r="A22" s="79"/>
      <c r="B22" s="80"/>
      <c r="C22" s="80"/>
      <c r="D22" s="80"/>
      <c r="E22" s="80"/>
      <c r="F22" s="80"/>
      <c r="G22" s="80"/>
      <c r="H22" s="80"/>
      <c r="I22" s="81"/>
    </row>
    <row r="23" spans="1:9" x14ac:dyDescent="0.25">
      <c r="A23" s="79"/>
      <c r="B23" s="80"/>
      <c r="C23" s="80"/>
      <c r="D23" s="80"/>
      <c r="E23" s="80"/>
      <c r="F23" s="80"/>
      <c r="G23" s="80"/>
      <c r="H23" s="80"/>
      <c r="I23" s="81"/>
    </row>
    <row r="24" spans="1:9" x14ac:dyDescent="0.25">
      <c r="A24" s="79"/>
      <c r="B24" s="80"/>
      <c r="C24" s="80"/>
      <c r="D24" s="80"/>
      <c r="E24" s="80"/>
      <c r="F24" s="80"/>
      <c r="G24" s="80"/>
      <c r="H24" s="80"/>
      <c r="I24" s="81"/>
    </row>
    <row r="25" spans="1:9" x14ac:dyDescent="0.25">
      <c r="A25" s="79"/>
      <c r="B25" s="80"/>
      <c r="C25" s="80"/>
      <c r="D25" s="80"/>
      <c r="E25" s="80"/>
      <c r="F25" s="80"/>
      <c r="G25" s="80"/>
      <c r="H25" s="80"/>
      <c r="I25" s="81"/>
    </row>
    <row r="26" spans="1:9" x14ac:dyDescent="0.25">
      <c r="A26" s="79"/>
      <c r="B26" s="80"/>
      <c r="C26" s="80"/>
      <c r="D26" s="80"/>
      <c r="E26" s="80"/>
      <c r="F26" s="80"/>
      <c r="G26" s="80"/>
      <c r="H26" s="80"/>
      <c r="I26" s="81"/>
    </row>
    <row r="27" spans="1:9" x14ac:dyDescent="0.25">
      <c r="A27" s="79"/>
      <c r="B27" s="80"/>
      <c r="C27" s="80"/>
      <c r="D27" s="80"/>
      <c r="E27" s="80"/>
      <c r="F27" s="80"/>
      <c r="G27" s="80"/>
      <c r="H27" s="80"/>
      <c r="I27" s="81"/>
    </row>
    <row r="28" spans="1:9" x14ac:dyDescent="0.25">
      <c r="A28" s="79"/>
      <c r="B28" s="80"/>
      <c r="C28" s="80"/>
      <c r="D28" s="80"/>
      <c r="E28" s="80"/>
      <c r="F28" s="80"/>
      <c r="G28" s="80"/>
      <c r="H28" s="80"/>
      <c r="I28" s="81"/>
    </row>
    <row r="29" spans="1:9" x14ac:dyDescent="0.25">
      <c r="A29" s="79"/>
      <c r="B29" s="80"/>
      <c r="C29" s="80"/>
      <c r="D29" s="80"/>
      <c r="E29" s="80"/>
      <c r="F29" s="80"/>
      <c r="G29" s="80"/>
      <c r="H29" s="80"/>
      <c r="I29" s="81"/>
    </row>
    <row r="30" spans="1:9" ht="42" customHeight="1" x14ac:dyDescent="0.25">
      <c r="A30" s="79"/>
      <c r="B30" s="80"/>
      <c r="C30" s="80"/>
      <c r="D30" s="80"/>
      <c r="E30" s="80"/>
      <c r="F30" s="80"/>
      <c r="G30" s="80"/>
      <c r="H30" s="80"/>
      <c r="I30" s="81"/>
    </row>
    <row r="31" spans="1:9" x14ac:dyDescent="0.25">
      <c r="A31" s="79"/>
      <c r="B31" s="80"/>
      <c r="C31" s="80"/>
      <c r="D31" s="80"/>
      <c r="E31" s="80"/>
      <c r="F31" s="80"/>
      <c r="G31" s="80"/>
      <c r="H31" s="80"/>
      <c r="I31" s="81"/>
    </row>
    <row r="32" spans="1:9" ht="20.25" customHeight="1" x14ac:dyDescent="0.25">
      <c r="A32" s="79"/>
      <c r="B32" s="80"/>
      <c r="C32" s="80"/>
      <c r="D32" s="80"/>
      <c r="E32" s="80"/>
      <c r="F32" s="80"/>
      <c r="G32" s="80"/>
      <c r="H32" s="80"/>
      <c r="I32" s="81"/>
    </row>
    <row r="33" spans="1:9" ht="20.25" customHeight="1" x14ac:dyDescent="0.25">
      <c r="A33" s="79"/>
      <c r="B33" s="80"/>
      <c r="C33" s="80"/>
      <c r="D33" s="80"/>
      <c r="E33" s="80"/>
      <c r="F33" s="80"/>
      <c r="G33" s="80"/>
      <c r="H33" s="80"/>
      <c r="I33" s="81"/>
    </row>
    <row r="34" spans="1:9" ht="20.25" customHeight="1" x14ac:dyDescent="0.25">
      <c r="A34" s="79"/>
      <c r="B34" s="80"/>
      <c r="C34" s="80"/>
      <c r="D34" s="80"/>
      <c r="E34" s="80"/>
      <c r="F34" s="80"/>
      <c r="G34" s="80"/>
      <c r="H34" s="80"/>
      <c r="I34" s="81"/>
    </row>
    <row r="35" spans="1:9" ht="20.25" customHeight="1" x14ac:dyDescent="0.25">
      <c r="A35" s="79"/>
      <c r="B35" s="80"/>
      <c r="C35" s="80"/>
      <c r="D35" s="80"/>
      <c r="E35" s="80"/>
      <c r="F35" s="80"/>
      <c r="G35" s="80"/>
      <c r="H35" s="80"/>
      <c r="I35" s="81"/>
    </row>
    <row r="36" spans="1:9" ht="20.25" customHeight="1" x14ac:dyDescent="0.25">
      <c r="A36" s="89" t="s">
        <v>157</v>
      </c>
      <c r="B36" s="90"/>
      <c r="C36" s="90"/>
      <c r="D36" s="90"/>
      <c r="E36" s="90"/>
      <c r="F36" s="90"/>
      <c r="G36" s="90"/>
      <c r="H36" s="90"/>
      <c r="I36" s="91"/>
    </row>
    <row r="37" spans="1:9" ht="20.25" customHeight="1" x14ac:dyDescent="0.25">
      <c r="A37" s="79"/>
      <c r="B37" s="80"/>
      <c r="C37" s="80"/>
      <c r="D37" s="80"/>
      <c r="E37" s="80"/>
      <c r="F37" s="80"/>
      <c r="G37" s="80"/>
      <c r="H37" s="80"/>
      <c r="I37" s="81"/>
    </row>
    <row r="38" spans="1:9" ht="20.25" customHeight="1" x14ac:dyDescent="0.25">
      <c r="A38" s="79"/>
      <c r="B38" s="80"/>
      <c r="C38" s="80"/>
      <c r="D38" s="80"/>
      <c r="E38" s="80"/>
      <c r="F38" s="80"/>
      <c r="G38" s="80"/>
      <c r="H38" s="80"/>
      <c r="I38" s="81"/>
    </row>
    <row r="39" spans="1:9" x14ac:dyDescent="0.25">
      <c r="A39" s="79"/>
      <c r="B39" s="80"/>
      <c r="C39" s="80"/>
      <c r="D39" s="80"/>
      <c r="E39" s="80"/>
      <c r="F39" s="80"/>
      <c r="G39" s="80"/>
      <c r="H39" s="80"/>
      <c r="I39" s="81"/>
    </row>
    <row r="40" spans="1:9" x14ac:dyDescent="0.25">
      <c r="A40" s="79"/>
      <c r="B40" s="80"/>
      <c r="C40" s="80"/>
      <c r="D40" s="80"/>
      <c r="E40" s="80"/>
      <c r="F40" s="80"/>
      <c r="G40" s="80"/>
      <c r="H40" s="80"/>
      <c r="I40" s="81"/>
    </row>
    <row r="41" spans="1:9" x14ac:dyDescent="0.25">
      <c r="A41" s="79"/>
      <c r="B41" s="80"/>
      <c r="C41" s="80"/>
      <c r="D41" s="80"/>
      <c r="E41" s="80"/>
      <c r="F41" s="80"/>
      <c r="G41" s="80"/>
      <c r="H41" s="80"/>
      <c r="I41" s="81"/>
    </row>
    <row r="42" spans="1:9" x14ac:dyDescent="0.25">
      <c r="A42" s="79"/>
      <c r="B42" s="80"/>
      <c r="C42" s="80"/>
      <c r="D42" s="80"/>
      <c r="E42" s="80"/>
      <c r="F42" s="80"/>
      <c r="G42" s="80"/>
      <c r="H42" s="80"/>
      <c r="I42" s="81"/>
    </row>
    <row r="43" spans="1:9" x14ac:dyDescent="0.25">
      <c r="A43" s="79"/>
      <c r="B43" s="80"/>
      <c r="C43" s="80"/>
      <c r="D43" s="80"/>
      <c r="E43" s="80"/>
      <c r="F43" s="80"/>
      <c r="G43" s="80"/>
      <c r="H43" s="80"/>
      <c r="I43" s="81"/>
    </row>
    <row r="44" spans="1:9" x14ac:dyDescent="0.25">
      <c r="A44" s="79"/>
      <c r="B44" s="80"/>
      <c r="C44" s="80"/>
      <c r="D44" s="80"/>
      <c r="E44" s="80"/>
      <c r="F44" s="80"/>
      <c r="G44" s="80"/>
      <c r="H44" s="80"/>
      <c r="I44" s="81"/>
    </row>
    <row r="45" spans="1:9" x14ac:dyDescent="0.25">
      <c r="A45" s="79"/>
      <c r="B45" s="80"/>
      <c r="C45" s="80"/>
      <c r="D45" s="80"/>
      <c r="E45" s="80"/>
      <c r="F45" s="80"/>
      <c r="G45" s="80"/>
      <c r="H45" s="80"/>
      <c r="I45" s="81"/>
    </row>
    <row r="46" spans="1:9" ht="15.75" thickBot="1" x14ac:dyDescent="0.3">
      <c r="A46" s="82"/>
      <c r="B46" s="83"/>
      <c r="C46" s="83"/>
      <c r="D46" s="83"/>
      <c r="E46" s="83"/>
      <c r="F46" s="83"/>
      <c r="G46" s="83"/>
      <c r="H46" s="83"/>
      <c r="I46" s="84"/>
    </row>
  </sheetData>
  <mergeCells count="1">
    <mergeCell ref="A36:I3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38"/>
  <sheetViews>
    <sheetView topLeftCell="D22" zoomScale="80" zoomScaleNormal="80" workbookViewId="0">
      <selection activeCell="A4" sqref="A4:P4"/>
    </sheetView>
  </sheetViews>
  <sheetFormatPr baseColWidth="10" defaultColWidth="21" defaultRowHeight="15" x14ac:dyDescent="0.2"/>
  <cols>
    <col min="1" max="1" width="4.5703125" style="3" customWidth="1"/>
    <col min="2" max="2" width="23.85546875" style="3" customWidth="1"/>
    <col min="3" max="3" width="18.140625" style="3" customWidth="1"/>
    <col min="4" max="4" width="10.28515625" style="3" customWidth="1"/>
    <col min="5" max="5" width="13.5703125" style="3" customWidth="1"/>
    <col min="6" max="6" width="16.42578125" style="3" customWidth="1"/>
    <col min="7" max="7" width="16.140625" style="3" customWidth="1"/>
    <col min="8" max="8" width="15.85546875" style="3" customWidth="1"/>
    <col min="9" max="9" width="25" style="3" customWidth="1"/>
    <col min="10" max="11" width="21" style="3"/>
    <col min="12" max="12" width="19.85546875" style="3" customWidth="1"/>
    <col min="13" max="13" width="25" style="3" customWidth="1"/>
    <col min="14" max="14" width="17.7109375" style="3" customWidth="1"/>
    <col min="15" max="15" width="11.5703125" style="3" customWidth="1"/>
    <col min="16" max="16384" width="21" style="3"/>
  </cols>
  <sheetData>
    <row r="1" spans="1:16" ht="21.75" customHeight="1" x14ac:dyDescent="0.2">
      <c r="A1" s="93"/>
      <c r="B1" s="94"/>
      <c r="C1" s="95"/>
      <c r="D1" s="140" t="s">
        <v>11</v>
      </c>
      <c r="E1" s="141"/>
      <c r="F1" s="141"/>
      <c r="G1" s="141"/>
      <c r="H1" s="141"/>
      <c r="I1" s="141"/>
      <c r="J1" s="141"/>
      <c r="K1" s="141"/>
      <c r="L1" s="141"/>
      <c r="M1" s="141"/>
      <c r="N1" s="142"/>
      <c r="O1" s="102" t="s">
        <v>12</v>
      </c>
      <c r="P1" s="102"/>
    </row>
    <row r="2" spans="1:16" ht="21.75" customHeight="1" x14ac:dyDescent="0.2">
      <c r="A2" s="96"/>
      <c r="B2" s="97"/>
      <c r="C2" s="98"/>
      <c r="D2" s="143"/>
      <c r="E2" s="141"/>
      <c r="F2" s="141"/>
      <c r="G2" s="141"/>
      <c r="H2" s="141"/>
      <c r="I2" s="141"/>
      <c r="J2" s="141"/>
      <c r="K2" s="141"/>
      <c r="L2" s="141"/>
      <c r="M2" s="141"/>
      <c r="N2" s="142"/>
      <c r="O2" s="102" t="s">
        <v>13</v>
      </c>
      <c r="P2" s="102"/>
    </row>
    <row r="3" spans="1:16" ht="21.75" customHeight="1" x14ac:dyDescent="0.2">
      <c r="A3" s="99"/>
      <c r="B3" s="100"/>
      <c r="C3" s="101"/>
      <c r="D3" s="143"/>
      <c r="E3" s="141"/>
      <c r="F3" s="141"/>
      <c r="G3" s="141"/>
      <c r="H3" s="141"/>
      <c r="I3" s="141"/>
      <c r="J3" s="141"/>
      <c r="K3" s="141"/>
      <c r="L3" s="141"/>
      <c r="M3" s="141"/>
      <c r="N3" s="142"/>
      <c r="O3" s="102" t="s">
        <v>14</v>
      </c>
      <c r="P3" s="102"/>
    </row>
    <row r="4" spans="1:16" ht="22.15" customHeight="1" x14ac:dyDescent="0.2">
      <c r="A4" s="144" t="s">
        <v>15</v>
      </c>
      <c r="B4" s="144"/>
      <c r="C4" s="144"/>
      <c r="D4" s="144"/>
      <c r="E4" s="144"/>
      <c r="F4" s="144"/>
      <c r="G4" s="144"/>
      <c r="H4" s="144"/>
      <c r="I4" s="144"/>
      <c r="J4" s="144"/>
      <c r="K4" s="144"/>
      <c r="L4" s="144"/>
      <c r="M4" s="144"/>
      <c r="N4" s="144"/>
      <c r="O4" s="144"/>
      <c r="P4" s="144"/>
    </row>
    <row r="5" spans="1:16" x14ac:dyDescent="0.2">
      <c r="A5" s="5"/>
      <c r="B5" s="5"/>
      <c r="C5" s="5"/>
      <c r="D5" s="5"/>
      <c r="E5" s="5"/>
      <c r="F5" s="5"/>
      <c r="G5" s="5"/>
      <c r="H5" s="5"/>
      <c r="I5" s="5"/>
      <c r="J5" s="5"/>
      <c r="K5" s="5"/>
      <c r="L5" s="5"/>
      <c r="M5" s="5"/>
    </row>
    <row r="6" spans="1:16" ht="38.25" customHeight="1" x14ac:dyDescent="0.2">
      <c r="A6" s="103" t="s">
        <v>16</v>
      </c>
      <c r="B6" s="104"/>
      <c r="C6" s="104"/>
      <c r="D6" s="104"/>
      <c r="E6" s="104"/>
      <c r="F6" s="104"/>
      <c r="G6" s="104"/>
      <c r="H6" s="104"/>
      <c r="I6" s="104"/>
      <c r="J6" s="104"/>
      <c r="K6" s="104"/>
      <c r="L6" s="104"/>
      <c r="M6" s="104"/>
      <c r="N6" s="104"/>
      <c r="O6" s="104"/>
      <c r="P6" s="104"/>
    </row>
    <row r="7" spans="1:16" ht="28.9" customHeight="1" x14ac:dyDescent="0.2">
      <c r="A7" s="105" t="s">
        <v>17</v>
      </c>
      <c r="B7" s="105" t="s">
        <v>127</v>
      </c>
      <c r="C7" s="105" t="s">
        <v>128</v>
      </c>
      <c r="D7" s="105" t="s">
        <v>129</v>
      </c>
      <c r="E7" s="106" t="s">
        <v>130</v>
      </c>
      <c r="F7" s="106" t="s">
        <v>131</v>
      </c>
      <c r="G7" s="105" t="s">
        <v>134</v>
      </c>
      <c r="H7" s="106" t="s">
        <v>132</v>
      </c>
      <c r="I7" s="106" t="s">
        <v>133</v>
      </c>
      <c r="J7" s="107" t="s">
        <v>138</v>
      </c>
      <c r="K7" s="108"/>
      <c r="L7" s="109"/>
      <c r="M7" s="106" t="s">
        <v>141</v>
      </c>
      <c r="N7" s="106" t="s">
        <v>139</v>
      </c>
      <c r="O7" s="106" t="s">
        <v>18</v>
      </c>
      <c r="P7" s="105" t="s">
        <v>140</v>
      </c>
    </row>
    <row r="8" spans="1:16" ht="23.45" customHeight="1" x14ac:dyDescent="0.2">
      <c r="A8" s="105"/>
      <c r="B8" s="105"/>
      <c r="C8" s="105"/>
      <c r="D8" s="105"/>
      <c r="E8" s="106"/>
      <c r="F8" s="106"/>
      <c r="G8" s="105"/>
      <c r="H8" s="106"/>
      <c r="I8" s="106"/>
      <c r="J8" s="6" t="s">
        <v>135</v>
      </c>
      <c r="K8" s="6" t="s">
        <v>136</v>
      </c>
      <c r="L8" s="6" t="s">
        <v>137</v>
      </c>
      <c r="M8" s="106"/>
      <c r="N8" s="106"/>
      <c r="O8" s="106"/>
      <c r="P8" s="105" t="s">
        <v>21</v>
      </c>
    </row>
    <row r="9" spans="1:16" ht="224.25" customHeight="1" x14ac:dyDescent="0.2">
      <c r="A9" s="4" t="s">
        <v>22</v>
      </c>
      <c r="B9" s="7" t="s">
        <v>23</v>
      </c>
      <c r="C9" s="8" t="s">
        <v>24</v>
      </c>
      <c r="D9" s="8">
        <v>21</v>
      </c>
      <c r="E9" s="9">
        <v>21</v>
      </c>
      <c r="F9" s="10">
        <f>+E9/D9</f>
        <v>1</v>
      </c>
      <c r="G9" s="11">
        <v>42415</v>
      </c>
      <c r="H9" s="11">
        <v>42415</v>
      </c>
      <c r="I9" s="1" t="s">
        <v>25</v>
      </c>
      <c r="J9" s="12">
        <v>9183610065</v>
      </c>
      <c r="K9" s="12">
        <v>0</v>
      </c>
      <c r="L9" s="13">
        <f>+J9+K9</f>
        <v>9183610065</v>
      </c>
      <c r="M9" s="85" t="s">
        <v>142</v>
      </c>
      <c r="N9" s="10">
        <v>1</v>
      </c>
      <c r="O9" s="15">
        <v>0</v>
      </c>
      <c r="P9" s="1" t="s">
        <v>0</v>
      </c>
    </row>
    <row r="10" spans="1:16" ht="209.25" customHeight="1" x14ac:dyDescent="0.2">
      <c r="A10" s="16" t="s">
        <v>22</v>
      </c>
      <c r="B10" s="17" t="s">
        <v>26</v>
      </c>
      <c r="C10" s="18" t="s">
        <v>24</v>
      </c>
      <c r="D10" s="18">
        <v>5</v>
      </c>
      <c r="E10" s="19">
        <v>4</v>
      </c>
      <c r="F10" s="20">
        <f>+E10/D10</f>
        <v>0.8</v>
      </c>
      <c r="G10" s="21">
        <v>42415</v>
      </c>
      <c r="H10" s="21">
        <v>42415</v>
      </c>
      <c r="I10" s="22" t="s">
        <v>25</v>
      </c>
      <c r="J10" s="23">
        <v>2536324880</v>
      </c>
      <c r="K10" s="23">
        <v>0</v>
      </c>
      <c r="L10" s="24">
        <f>+J10+K10</f>
        <v>2536324880</v>
      </c>
      <c r="M10" s="75" t="s">
        <v>143</v>
      </c>
      <c r="N10" s="20">
        <v>1</v>
      </c>
      <c r="O10" s="26">
        <v>0</v>
      </c>
      <c r="P10" s="22" t="s">
        <v>0</v>
      </c>
    </row>
    <row r="11" spans="1:16" ht="103.5" customHeight="1" x14ac:dyDescent="0.2">
      <c r="A11" s="119" t="s">
        <v>22</v>
      </c>
      <c r="B11" s="120" t="s">
        <v>27</v>
      </c>
      <c r="C11" s="8" t="s">
        <v>24</v>
      </c>
      <c r="D11" s="8">
        <v>180</v>
      </c>
      <c r="E11" s="27">
        <v>96</v>
      </c>
      <c r="F11" s="28">
        <f t="shared" ref="F11:F23" si="0">+E11/D11</f>
        <v>0.53333333333333333</v>
      </c>
      <c r="G11" s="116">
        <v>42430</v>
      </c>
      <c r="H11" s="116">
        <v>42430</v>
      </c>
      <c r="I11" s="113" t="s">
        <v>25</v>
      </c>
      <c r="J11" s="110">
        <v>40241399280</v>
      </c>
      <c r="K11" s="110">
        <v>0</v>
      </c>
      <c r="L11" s="117">
        <f>+J11+K11</f>
        <v>40241399280</v>
      </c>
      <c r="M11" s="110" t="s">
        <v>144</v>
      </c>
      <c r="N11" s="111">
        <v>1</v>
      </c>
      <c r="O11" s="112">
        <v>0</v>
      </c>
      <c r="P11" s="113" t="s">
        <v>0</v>
      </c>
    </row>
    <row r="12" spans="1:16" ht="69" customHeight="1" x14ac:dyDescent="0.2">
      <c r="A12" s="119"/>
      <c r="B12" s="120"/>
      <c r="C12" s="8" t="s">
        <v>28</v>
      </c>
      <c r="D12" s="29">
        <v>1286</v>
      </c>
      <c r="E12" s="27">
        <v>1162</v>
      </c>
      <c r="F12" s="28">
        <f t="shared" si="0"/>
        <v>0.90357698289269051</v>
      </c>
      <c r="G12" s="116"/>
      <c r="H12" s="116"/>
      <c r="I12" s="113"/>
      <c r="J12" s="110"/>
      <c r="K12" s="110"/>
      <c r="L12" s="117"/>
      <c r="M12" s="110"/>
      <c r="N12" s="111"/>
      <c r="O12" s="112"/>
      <c r="P12" s="113"/>
    </row>
    <row r="13" spans="1:16" ht="81.75" customHeight="1" x14ac:dyDescent="0.2">
      <c r="A13" s="30">
        <v>751</v>
      </c>
      <c r="B13" s="31" t="s">
        <v>29</v>
      </c>
      <c r="C13" s="18" t="s">
        <v>28</v>
      </c>
      <c r="D13" s="32">
        <v>75</v>
      </c>
      <c r="E13" s="19">
        <v>47</v>
      </c>
      <c r="F13" s="20">
        <f>+E13/D13</f>
        <v>0.62666666666666671</v>
      </c>
      <c r="G13" s="21">
        <v>42489</v>
      </c>
      <c r="H13" s="21">
        <v>42489</v>
      </c>
      <c r="I13" s="22" t="s">
        <v>148</v>
      </c>
      <c r="J13" s="23">
        <v>0</v>
      </c>
      <c r="K13" s="23">
        <v>7751184400</v>
      </c>
      <c r="L13" s="24">
        <f>+J13+K13</f>
        <v>7751184400</v>
      </c>
      <c r="M13" s="25">
        <f>1235000000+3128000000</f>
        <v>4363000000</v>
      </c>
      <c r="N13" s="20">
        <f t="shared" ref="N13:N22" si="1">+M13/L13</f>
        <v>0.56288171908282814</v>
      </c>
      <c r="O13" s="26">
        <v>1</v>
      </c>
      <c r="P13" s="22" t="s">
        <v>0</v>
      </c>
    </row>
    <row r="14" spans="1:16" ht="123.75" customHeight="1" x14ac:dyDescent="0.2">
      <c r="A14" s="114">
        <v>752</v>
      </c>
      <c r="B14" s="115" t="s">
        <v>30</v>
      </c>
      <c r="C14" s="8" t="s">
        <v>24</v>
      </c>
      <c r="D14" s="8">
        <v>2</v>
      </c>
      <c r="E14" s="9">
        <v>1</v>
      </c>
      <c r="F14" s="10">
        <f t="shared" si="0"/>
        <v>0.5</v>
      </c>
      <c r="G14" s="116">
        <v>42489</v>
      </c>
      <c r="H14" s="116">
        <v>42489</v>
      </c>
      <c r="I14" s="113" t="s">
        <v>148</v>
      </c>
      <c r="J14" s="110">
        <v>0</v>
      </c>
      <c r="K14" s="110">
        <f>1851000000-347949000</f>
        <v>1503051000</v>
      </c>
      <c r="L14" s="117">
        <f>+J14+K14</f>
        <v>1503051000</v>
      </c>
      <c r="M14" s="118">
        <f>736000000+287000000</f>
        <v>1023000000</v>
      </c>
      <c r="N14" s="111">
        <f>+M14/L14</f>
        <v>0.68061562781302831</v>
      </c>
      <c r="O14" s="112">
        <v>0</v>
      </c>
      <c r="P14" s="113" t="s">
        <v>0</v>
      </c>
    </row>
    <row r="15" spans="1:16" ht="123.75" customHeight="1" x14ac:dyDescent="0.2">
      <c r="A15" s="114"/>
      <c r="B15" s="115"/>
      <c r="C15" s="8" t="s">
        <v>28</v>
      </c>
      <c r="D15" s="29">
        <v>12</v>
      </c>
      <c r="E15" s="9">
        <v>8</v>
      </c>
      <c r="F15" s="10">
        <f t="shared" si="0"/>
        <v>0.66666666666666663</v>
      </c>
      <c r="G15" s="116"/>
      <c r="H15" s="116"/>
      <c r="I15" s="113"/>
      <c r="J15" s="110"/>
      <c r="K15" s="110"/>
      <c r="L15" s="117"/>
      <c r="M15" s="118"/>
      <c r="N15" s="111"/>
      <c r="O15" s="112"/>
      <c r="P15" s="113"/>
    </row>
    <row r="16" spans="1:16" ht="124.5" customHeight="1" x14ac:dyDescent="0.2">
      <c r="A16" s="126">
        <v>753</v>
      </c>
      <c r="B16" s="127" t="s">
        <v>31</v>
      </c>
      <c r="C16" s="18" t="s">
        <v>24</v>
      </c>
      <c r="D16" s="18">
        <v>35</v>
      </c>
      <c r="E16" s="19">
        <f>20+5</f>
        <v>25</v>
      </c>
      <c r="F16" s="20">
        <f t="shared" si="0"/>
        <v>0.7142857142857143</v>
      </c>
      <c r="G16" s="128">
        <v>42489</v>
      </c>
      <c r="H16" s="128">
        <v>42489</v>
      </c>
      <c r="I16" s="125" t="s">
        <v>148</v>
      </c>
      <c r="J16" s="129">
        <v>0</v>
      </c>
      <c r="K16" s="129">
        <f>20995595100-2319600000</f>
        <v>18675995100</v>
      </c>
      <c r="L16" s="121">
        <f>+J16+K16</f>
        <v>18675995100</v>
      </c>
      <c r="M16" s="122">
        <f>3680000000+1728000000+5220000000+1720000000</f>
        <v>12348000000</v>
      </c>
      <c r="N16" s="123">
        <f>+M16/L16</f>
        <v>0.66116958876263576</v>
      </c>
      <c r="O16" s="124">
        <v>0</v>
      </c>
      <c r="P16" s="125" t="s">
        <v>0</v>
      </c>
    </row>
    <row r="17" spans="1:17" ht="124.5" customHeight="1" x14ac:dyDescent="0.2">
      <c r="A17" s="126"/>
      <c r="B17" s="127"/>
      <c r="C17" s="18" t="s">
        <v>28</v>
      </c>
      <c r="D17" s="32">
        <v>55</v>
      </c>
      <c r="E17" s="19">
        <f>40+12</f>
        <v>52</v>
      </c>
      <c r="F17" s="20">
        <f t="shared" si="0"/>
        <v>0.94545454545454544</v>
      </c>
      <c r="G17" s="128"/>
      <c r="H17" s="128"/>
      <c r="I17" s="125"/>
      <c r="J17" s="129"/>
      <c r="K17" s="129"/>
      <c r="L17" s="121"/>
      <c r="M17" s="122"/>
      <c r="N17" s="123"/>
      <c r="O17" s="124"/>
      <c r="P17" s="125"/>
    </row>
    <row r="18" spans="1:17" ht="129" customHeight="1" x14ac:dyDescent="0.2">
      <c r="A18" s="114">
        <v>754</v>
      </c>
      <c r="B18" s="115" t="s">
        <v>32</v>
      </c>
      <c r="C18" s="8" t="s">
        <v>24</v>
      </c>
      <c r="D18" s="8">
        <v>20</v>
      </c>
      <c r="E18" s="9">
        <f>7+1</f>
        <v>8</v>
      </c>
      <c r="F18" s="10">
        <f>+E18/D18</f>
        <v>0.4</v>
      </c>
      <c r="G18" s="116">
        <v>42489</v>
      </c>
      <c r="H18" s="116">
        <v>42489</v>
      </c>
      <c r="I18" s="113" t="s">
        <v>148</v>
      </c>
      <c r="J18" s="110">
        <v>0</v>
      </c>
      <c r="K18" s="110">
        <v>13355063207</v>
      </c>
      <c r="L18" s="117">
        <f>+J18+K18</f>
        <v>13355063207</v>
      </c>
      <c r="M18" s="118">
        <f>2484000000+1785000000+369000000+1014000000</f>
        <v>5652000000</v>
      </c>
      <c r="N18" s="111">
        <f>+M18/L18</f>
        <v>0.42321027706087744</v>
      </c>
      <c r="O18" s="112">
        <v>0</v>
      </c>
      <c r="P18" s="113" t="s">
        <v>0</v>
      </c>
    </row>
    <row r="19" spans="1:17" ht="129" customHeight="1" x14ac:dyDescent="0.2">
      <c r="A19" s="114"/>
      <c r="B19" s="115"/>
      <c r="C19" s="8" t="s">
        <v>28</v>
      </c>
      <c r="D19" s="29">
        <v>56</v>
      </c>
      <c r="E19" s="9">
        <f>27+6</f>
        <v>33</v>
      </c>
      <c r="F19" s="10">
        <f>+E19/D19</f>
        <v>0.5892857142857143</v>
      </c>
      <c r="G19" s="116"/>
      <c r="H19" s="116"/>
      <c r="I19" s="113"/>
      <c r="J19" s="110"/>
      <c r="K19" s="110"/>
      <c r="L19" s="117"/>
      <c r="M19" s="118"/>
      <c r="N19" s="111"/>
      <c r="O19" s="112"/>
      <c r="P19" s="113"/>
    </row>
    <row r="20" spans="1:17" ht="51" x14ac:dyDescent="0.2">
      <c r="A20" s="30">
        <v>755</v>
      </c>
      <c r="B20" s="31" t="s">
        <v>33</v>
      </c>
      <c r="C20" s="18" t="s">
        <v>24</v>
      </c>
      <c r="D20" s="18">
        <v>70</v>
      </c>
      <c r="E20" s="19">
        <v>15</v>
      </c>
      <c r="F20" s="20">
        <f t="shared" si="0"/>
        <v>0.21428571428571427</v>
      </c>
      <c r="G20" s="21">
        <v>42489</v>
      </c>
      <c r="H20" s="21">
        <v>42489</v>
      </c>
      <c r="I20" s="22" t="s">
        <v>148</v>
      </c>
      <c r="J20" s="23">
        <v>0</v>
      </c>
      <c r="K20" s="23">
        <v>19615000000</v>
      </c>
      <c r="L20" s="24">
        <f>+J20+K20</f>
        <v>19615000000</v>
      </c>
      <c r="M20" s="25">
        <v>3834720000</v>
      </c>
      <c r="N20" s="20">
        <f t="shared" si="1"/>
        <v>0.1954993627326026</v>
      </c>
      <c r="O20" s="26">
        <v>0</v>
      </c>
      <c r="P20" s="22" t="s">
        <v>0</v>
      </c>
    </row>
    <row r="21" spans="1:17" ht="156" customHeight="1" x14ac:dyDescent="0.2">
      <c r="A21" s="33">
        <v>756</v>
      </c>
      <c r="B21" s="34" t="s">
        <v>34</v>
      </c>
      <c r="C21" s="8" t="s">
        <v>24</v>
      </c>
      <c r="D21" s="8">
        <v>112</v>
      </c>
      <c r="E21" s="9">
        <v>77</v>
      </c>
      <c r="F21" s="10">
        <f t="shared" si="0"/>
        <v>0.6875</v>
      </c>
      <c r="G21" s="11">
        <v>42489</v>
      </c>
      <c r="H21" s="11">
        <v>42489</v>
      </c>
      <c r="I21" s="1" t="s">
        <v>25</v>
      </c>
      <c r="J21" s="12">
        <v>35339150000</v>
      </c>
      <c r="K21" s="12">
        <v>16100000000</v>
      </c>
      <c r="L21" s="13">
        <f>+J21+K21</f>
        <v>51439150000</v>
      </c>
      <c r="M21" s="86" t="s">
        <v>154</v>
      </c>
      <c r="N21" s="10"/>
      <c r="O21" s="15">
        <v>0</v>
      </c>
      <c r="P21" s="1" t="s">
        <v>0</v>
      </c>
    </row>
    <row r="22" spans="1:17" ht="125.25" customHeight="1" x14ac:dyDescent="0.2">
      <c r="A22" s="30">
        <v>757</v>
      </c>
      <c r="B22" s="31" t="s">
        <v>35</v>
      </c>
      <c r="C22" s="18" t="s">
        <v>24</v>
      </c>
      <c r="D22" s="18">
        <v>211</v>
      </c>
      <c r="E22" s="19">
        <v>222</v>
      </c>
      <c r="F22" s="20">
        <f t="shared" si="0"/>
        <v>1.0521327014218009</v>
      </c>
      <c r="G22" s="21">
        <v>42489</v>
      </c>
      <c r="H22" s="21">
        <v>42489</v>
      </c>
      <c r="I22" s="22" t="s">
        <v>25</v>
      </c>
      <c r="J22" s="23">
        <v>31768120000</v>
      </c>
      <c r="K22" s="23">
        <v>25920750000</v>
      </c>
      <c r="L22" s="24">
        <f>+J22+K22</f>
        <v>57688870000</v>
      </c>
      <c r="M22" s="72">
        <v>56610000000</v>
      </c>
      <c r="N22" s="20">
        <f t="shared" si="1"/>
        <v>0.98129847230496969</v>
      </c>
      <c r="O22" s="26">
        <v>1</v>
      </c>
      <c r="P22" s="22" t="s">
        <v>0</v>
      </c>
    </row>
    <row r="23" spans="1:17" ht="109.5" customHeight="1" x14ac:dyDescent="0.2">
      <c r="A23" s="33">
        <v>758</v>
      </c>
      <c r="B23" s="34" t="s">
        <v>36</v>
      </c>
      <c r="C23" s="8" t="s">
        <v>24</v>
      </c>
      <c r="D23" s="8">
        <v>50</v>
      </c>
      <c r="E23" s="9">
        <v>37</v>
      </c>
      <c r="F23" s="10">
        <f t="shared" si="0"/>
        <v>0.74</v>
      </c>
      <c r="G23" s="11">
        <v>42489</v>
      </c>
      <c r="H23" s="11">
        <v>42489</v>
      </c>
      <c r="I23" s="1" t="s">
        <v>25</v>
      </c>
      <c r="J23" s="12">
        <v>13778500000</v>
      </c>
      <c r="K23" s="12">
        <v>0</v>
      </c>
      <c r="L23" s="13">
        <f>+J23+K23</f>
        <v>13778500000</v>
      </c>
      <c r="M23" s="86" t="s">
        <v>154</v>
      </c>
      <c r="N23" s="10"/>
      <c r="O23" s="15">
        <v>0</v>
      </c>
      <c r="P23" s="1" t="s">
        <v>0</v>
      </c>
    </row>
    <row r="24" spans="1:17" ht="69.75" customHeight="1" x14ac:dyDescent="0.2">
      <c r="A24" s="126">
        <v>762</v>
      </c>
      <c r="B24" s="127" t="s">
        <v>37</v>
      </c>
      <c r="C24" s="18" t="s">
        <v>24</v>
      </c>
      <c r="D24" s="18">
        <v>8</v>
      </c>
      <c r="E24" s="19">
        <v>5</v>
      </c>
      <c r="F24" s="20">
        <f>+E24/D24</f>
        <v>0.625</v>
      </c>
      <c r="G24" s="128">
        <v>42536</v>
      </c>
      <c r="H24" s="128">
        <v>42536</v>
      </c>
      <c r="I24" s="125" t="s">
        <v>25</v>
      </c>
      <c r="J24" s="129">
        <v>0</v>
      </c>
      <c r="K24" s="129">
        <v>3400000000</v>
      </c>
      <c r="L24" s="121">
        <f>+J24+K24</f>
        <v>3400000000</v>
      </c>
      <c r="M24" s="118" t="s">
        <v>154</v>
      </c>
      <c r="N24" s="123"/>
      <c r="O24" s="124">
        <v>0</v>
      </c>
      <c r="P24" s="125" t="s">
        <v>0</v>
      </c>
    </row>
    <row r="25" spans="1:17" ht="66.75" customHeight="1" x14ac:dyDescent="0.2">
      <c r="A25" s="126"/>
      <c r="B25" s="127"/>
      <c r="C25" s="18" t="s">
        <v>28</v>
      </c>
      <c r="D25" s="32">
        <v>17</v>
      </c>
      <c r="E25" s="19">
        <v>6</v>
      </c>
      <c r="F25" s="20">
        <f>+E25/D25</f>
        <v>0.35294117647058826</v>
      </c>
      <c r="G25" s="128"/>
      <c r="H25" s="128"/>
      <c r="I25" s="125"/>
      <c r="J25" s="129"/>
      <c r="K25" s="129"/>
      <c r="L25" s="121"/>
      <c r="M25" s="118"/>
      <c r="N25" s="123"/>
      <c r="O25" s="124"/>
      <c r="P25" s="125"/>
    </row>
    <row r="26" spans="1:17" ht="72" customHeight="1" x14ac:dyDescent="0.2">
      <c r="A26" s="130">
        <v>766</v>
      </c>
      <c r="B26" s="120" t="s">
        <v>38</v>
      </c>
      <c r="C26" s="8" t="s">
        <v>24</v>
      </c>
      <c r="D26" s="8">
        <v>10</v>
      </c>
      <c r="E26" s="35">
        <v>0</v>
      </c>
      <c r="F26" s="36">
        <f>+E26/D26</f>
        <v>0</v>
      </c>
      <c r="G26" s="131">
        <v>42583</v>
      </c>
      <c r="H26" s="131">
        <v>42583</v>
      </c>
      <c r="I26" s="132" t="s">
        <v>149</v>
      </c>
      <c r="J26" s="110">
        <v>0</v>
      </c>
      <c r="K26" s="110">
        <f>7023292000-(67*22676000)</f>
        <v>5504000000</v>
      </c>
      <c r="L26" s="134">
        <f>+J26+K26</f>
        <v>5504000000</v>
      </c>
      <c r="M26" s="118">
        <v>0</v>
      </c>
      <c r="N26" s="157">
        <v>0</v>
      </c>
      <c r="O26" s="158">
        <v>0</v>
      </c>
      <c r="P26" s="135" t="s">
        <v>0</v>
      </c>
    </row>
    <row r="27" spans="1:17" ht="72" customHeight="1" x14ac:dyDescent="0.2">
      <c r="A27" s="130"/>
      <c r="B27" s="120"/>
      <c r="C27" s="8" t="s">
        <v>28</v>
      </c>
      <c r="D27" s="29">
        <v>10</v>
      </c>
      <c r="E27" s="35">
        <v>0</v>
      </c>
      <c r="F27" s="36">
        <f>+E27/D27</f>
        <v>0</v>
      </c>
      <c r="G27" s="131"/>
      <c r="H27" s="131"/>
      <c r="I27" s="133"/>
      <c r="J27" s="110"/>
      <c r="K27" s="110"/>
      <c r="L27" s="134"/>
      <c r="M27" s="118"/>
      <c r="N27" s="157"/>
      <c r="O27" s="158"/>
      <c r="P27" s="135"/>
      <c r="Q27" s="3" t="s">
        <v>40</v>
      </c>
    </row>
    <row r="28" spans="1:17" ht="64.5" customHeight="1" x14ac:dyDescent="0.2">
      <c r="A28" s="30">
        <v>767</v>
      </c>
      <c r="B28" s="31" t="s">
        <v>41</v>
      </c>
      <c r="C28" s="18" t="s">
        <v>2</v>
      </c>
      <c r="D28" s="18" t="s">
        <v>2</v>
      </c>
      <c r="E28" s="18" t="s">
        <v>2</v>
      </c>
      <c r="F28" s="18" t="s">
        <v>2</v>
      </c>
      <c r="G28" s="21">
        <v>42590</v>
      </c>
      <c r="H28" s="21">
        <v>42590</v>
      </c>
      <c r="I28" s="22" t="s">
        <v>25</v>
      </c>
      <c r="J28" s="23" t="s">
        <v>2</v>
      </c>
      <c r="K28" s="23" t="s">
        <v>2</v>
      </c>
      <c r="L28" s="23" t="s">
        <v>2</v>
      </c>
      <c r="M28" s="23" t="s">
        <v>2</v>
      </c>
      <c r="N28" s="20">
        <v>0</v>
      </c>
      <c r="O28" s="37">
        <v>0</v>
      </c>
      <c r="P28" s="22" t="s">
        <v>0</v>
      </c>
    </row>
    <row r="29" spans="1:17" ht="48.75" customHeight="1" x14ac:dyDescent="0.2">
      <c r="A29" s="136">
        <v>771</v>
      </c>
      <c r="B29" s="138" t="s">
        <v>42</v>
      </c>
      <c r="C29" s="8" t="s">
        <v>24</v>
      </c>
      <c r="D29" s="8">
        <v>11</v>
      </c>
      <c r="E29" s="35">
        <v>0</v>
      </c>
      <c r="F29" s="36">
        <f>+E29/D29</f>
        <v>0</v>
      </c>
      <c r="G29" s="131">
        <v>43057</v>
      </c>
      <c r="H29" s="131">
        <v>43057</v>
      </c>
      <c r="I29" s="132" t="s">
        <v>39</v>
      </c>
      <c r="J29" s="110">
        <v>0</v>
      </c>
      <c r="K29" s="110">
        <v>9463736960</v>
      </c>
      <c r="L29" s="134">
        <f>+J29+K29</f>
        <v>9463736960</v>
      </c>
      <c r="M29" s="118">
        <v>0</v>
      </c>
      <c r="N29" s="157">
        <v>0</v>
      </c>
      <c r="O29" s="158">
        <v>0</v>
      </c>
      <c r="P29" s="135" t="s">
        <v>0</v>
      </c>
    </row>
    <row r="30" spans="1:17" ht="38.25" x14ac:dyDescent="0.2">
      <c r="A30" s="137"/>
      <c r="B30" s="139"/>
      <c r="C30" s="8" t="s">
        <v>28</v>
      </c>
      <c r="D30" s="29">
        <v>58</v>
      </c>
      <c r="E30" s="35">
        <v>0</v>
      </c>
      <c r="F30" s="36">
        <f>+E30/D30</f>
        <v>0</v>
      </c>
      <c r="G30" s="131"/>
      <c r="H30" s="131"/>
      <c r="I30" s="133"/>
      <c r="J30" s="110"/>
      <c r="K30" s="110"/>
      <c r="L30" s="134"/>
      <c r="M30" s="118"/>
      <c r="N30" s="157"/>
      <c r="O30" s="158"/>
      <c r="P30" s="135"/>
    </row>
    <row r="31" spans="1:17" ht="68.25" customHeight="1" x14ac:dyDescent="0.2">
      <c r="A31" s="145">
        <v>772</v>
      </c>
      <c r="B31" s="147" t="s">
        <v>43</v>
      </c>
      <c r="C31" s="18" t="s">
        <v>24</v>
      </c>
      <c r="D31" s="18">
        <v>3</v>
      </c>
      <c r="E31" s="18">
        <v>0</v>
      </c>
      <c r="F31" s="20">
        <f>+E31/D31</f>
        <v>0</v>
      </c>
      <c r="G31" s="149">
        <v>43064</v>
      </c>
      <c r="H31" s="149">
        <f>+G31</f>
        <v>43064</v>
      </c>
      <c r="I31" s="151" t="s">
        <v>39</v>
      </c>
      <c r="J31" s="129">
        <v>0</v>
      </c>
      <c r="K31" s="129">
        <v>1007312711</v>
      </c>
      <c r="L31" s="121">
        <f>+J31+K31</f>
        <v>1007312711</v>
      </c>
      <c r="M31" s="122">
        <v>0</v>
      </c>
      <c r="N31" s="123">
        <f t="shared" ref="N31" si="2">+M31/L31</f>
        <v>0</v>
      </c>
      <c r="O31" s="124">
        <v>0</v>
      </c>
      <c r="P31" s="125" t="s">
        <v>0</v>
      </c>
    </row>
    <row r="32" spans="1:17" ht="68.25" customHeight="1" x14ac:dyDescent="0.2">
      <c r="A32" s="146"/>
      <c r="B32" s="148"/>
      <c r="C32" s="18" t="s">
        <v>28</v>
      </c>
      <c r="D32" s="18">
        <v>17</v>
      </c>
      <c r="E32" s="18">
        <v>0</v>
      </c>
      <c r="F32" s="20">
        <f>+E32/D32</f>
        <v>0</v>
      </c>
      <c r="G32" s="150"/>
      <c r="H32" s="150"/>
      <c r="I32" s="152"/>
      <c r="J32" s="129"/>
      <c r="K32" s="129"/>
      <c r="L32" s="121"/>
      <c r="M32" s="122"/>
      <c r="N32" s="123"/>
      <c r="O32" s="124"/>
      <c r="P32" s="125"/>
    </row>
    <row r="33" spans="1:16" ht="74.25" customHeight="1" x14ac:dyDescent="0.2">
      <c r="A33" s="38" t="s">
        <v>22</v>
      </c>
      <c r="B33" s="39" t="s">
        <v>44</v>
      </c>
      <c r="C33" s="153" t="s">
        <v>45</v>
      </c>
      <c r="D33" s="154"/>
      <c r="E33" s="154"/>
      <c r="F33" s="154"/>
      <c r="G33" s="154"/>
      <c r="H33" s="154"/>
      <c r="I33" s="154"/>
      <c r="J33" s="154"/>
      <c r="K33" s="154"/>
      <c r="L33" s="154"/>
      <c r="M33" s="154"/>
      <c r="N33" s="154"/>
      <c r="O33" s="154"/>
      <c r="P33" s="154"/>
    </row>
    <row r="34" spans="1:16" ht="82.5" customHeight="1" x14ac:dyDescent="0.2">
      <c r="A34" s="30" t="s">
        <v>22</v>
      </c>
      <c r="B34" s="31" t="s">
        <v>46</v>
      </c>
      <c r="C34" s="155" t="s">
        <v>45</v>
      </c>
      <c r="D34" s="156"/>
      <c r="E34" s="156"/>
      <c r="F34" s="156"/>
      <c r="G34" s="156"/>
      <c r="H34" s="156"/>
      <c r="I34" s="156"/>
      <c r="J34" s="156"/>
      <c r="K34" s="156"/>
      <c r="L34" s="156"/>
      <c r="M34" s="156"/>
      <c r="N34" s="156"/>
      <c r="O34" s="156"/>
      <c r="P34" s="156"/>
    </row>
    <row r="35" spans="1:16" ht="69" customHeight="1" x14ac:dyDescent="0.2">
      <c r="A35" s="38" t="s">
        <v>22</v>
      </c>
      <c r="B35" s="39" t="s">
        <v>47</v>
      </c>
      <c r="C35" s="153" t="s">
        <v>45</v>
      </c>
      <c r="D35" s="154"/>
      <c r="E35" s="154"/>
      <c r="F35" s="154"/>
      <c r="G35" s="154"/>
      <c r="H35" s="154"/>
      <c r="I35" s="154"/>
      <c r="J35" s="154"/>
      <c r="K35" s="154"/>
      <c r="L35" s="154"/>
      <c r="M35" s="154"/>
      <c r="N35" s="154"/>
      <c r="O35" s="154"/>
      <c r="P35" s="154"/>
    </row>
    <row r="36" spans="1:16" x14ac:dyDescent="0.2">
      <c r="A36" s="92" t="s">
        <v>146</v>
      </c>
      <c r="B36" s="92"/>
      <c r="C36" s="92"/>
      <c r="D36" s="92"/>
      <c r="E36" s="92"/>
      <c r="F36" s="92"/>
      <c r="G36" s="92"/>
      <c r="H36" s="92"/>
      <c r="I36" s="92"/>
      <c r="J36" s="92"/>
      <c r="K36" s="92"/>
      <c r="L36" s="92"/>
      <c r="M36" s="92"/>
      <c r="N36" s="92"/>
      <c r="O36" s="92"/>
      <c r="P36" s="92"/>
    </row>
    <row r="37" spans="1:16" x14ac:dyDescent="0.2">
      <c r="A37" s="92" t="s">
        <v>145</v>
      </c>
      <c r="B37" s="92"/>
      <c r="C37" s="92"/>
      <c r="D37" s="92"/>
      <c r="E37" s="92"/>
      <c r="F37" s="92"/>
      <c r="G37" s="92"/>
      <c r="H37" s="92"/>
      <c r="I37" s="92"/>
      <c r="J37" s="92"/>
      <c r="K37" s="92"/>
      <c r="L37" s="92"/>
      <c r="M37" s="92"/>
      <c r="N37" s="92"/>
      <c r="O37" s="92"/>
      <c r="P37" s="92"/>
    </row>
    <row r="38" spans="1:16" x14ac:dyDescent="0.2">
      <c r="A38" s="92" t="s">
        <v>147</v>
      </c>
      <c r="B38" s="92"/>
      <c r="C38" s="92"/>
      <c r="D38" s="92"/>
      <c r="E38" s="92"/>
      <c r="F38" s="92"/>
      <c r="G38" s="92"/>
      <c r="H38" s="92"/>
      <c r="I38" s="92"/>
      <c r="J38" s="92"/>
      <c r="K38" s="92"/>
      <c r="L38" s="92"/>
      <c r="M38" s="92"/>
      <c r="N38" s="92"/>
      <c r="O38" s="92"/>
      <c r="P38" s="92"/>
    </row>
  </sheetData>
  <mergeCells count="123">
    <mergeCell ref="D1:N3"/>
    <mergeCell ref="A38:P38"/>
    <mergeCell ref="A4:P4"/>
    <mergeCell ref="A31:A32"/>
    <mergeCell ref="B31:B32"/>
    <mergeCell ref="G31:G32"/>
    <mergeCell ref="H31:H32"/>
    <mergeCell ref="I31:I32"/>
    <mergeCell ref="A36:P36"/>
    <mergeCell ref="P31:P32"/>
    <mergeCell ref="C33:P33"/>
    <mergeCell ref="C34:P34"/>
    <mergeCell ref="C35:P35"/>
    <mergeCell ref="J31:J32"/>
    <mergeCell ref="K31:K32"/>
    <mergeCell ref="L31:L32"/>
    <mergeCell ref="M31:M32"/>
    <mergeCell ref="N31:N32"/>
    <mergeCell ref="O31:O32"/>
    <mergeCell ref="N26:N27"/>
    <mergeCell ref="O26:O27"/>
    <mergeCell ref="P26:P27"/>
    <mergeCell ref="N29:N30"/>
    <mergeCell ref="O29:O30"/>
    <mergeCell ref="P29:P30"/>
    <mergeCell ref="A29:A30"/>
    <mergeCell ref="B29:B30"/>
    <mergeCell ref="G29:G30"/>
    <mergeCell ref="H29:H30"/>
    <mergeCell ref="I29:I30"/>
    <mergeCell ref="J29:J30"/>
    <mergeCell ref="K29:K30"/>
    <mergeCell ref="L29:L30"/>
    <mergeCell ref="M29:M30"/>
    <mergeCell ref="A24:A25"/>
    <mergeCell ref="B24:B25"/>
    <mergeCell ref="G24:G25"/>
    <mergeCell ref="H24:H25"/>
    <mergeCell ref="I24:I25"/>
    <mergeCell ref="P24:P25"/>
    <mergeCell ref="A26:A27"/>
    <mergeCell ref="B26:B27"/>
    <mergeCell ref="G26:G27"/>
    <mergeCell ref="H26:H27"/>
    <mergeCell ref="I26:I27"/>
    <mergeCell ref="J26:J27"/>
    <mergeCell ref="K26:K27"/>
    <mergeCell ref="J24:J25"/>
    <mergeCell ref="K24:K25"/>
    <mergeCell ref="L24:L25"/>
    <mergeCell ref="M24:M25"/>
    <mergeCell ref="N24:N25"/>
    <mergeCell ref="O24:O25"/>
    <mergeCell ref="L26:L27"/>
    <mergeCell ref="M26:M27"/>
    <mergeCell ref="L16:L17"/>
    <mergeCell ref="M16:M17"/>
    <mergeCell ref="N16:N17"/>
    <mergeCell ref="O16:O17"/>
    <mergeCell ref="P16:P17"/>
    <mergeCell ref="N18:N19"/>
    <mergeCell ref="O18:O19"/>
    <mergeCell ref="P18:P19"/>
    <mergeCell ref="A16:A17"/>
    <mergeCell ref="B16:B17"/>
    <mergeCell ref="G16:G17"/>
    <mergeCell ref="H16:H17"/>
    <mergeCell ref="I16:I17"/>
    <mergeCell ref="J16:J17"/>
    <mergeCell ref="K16:K17"/>
    <mergeCell ref="A18:A19"/>
    <mergeCell ref="B18:B19"/>
    <mergeCell ref="G18:G19"/>
    <mergeCell ref="H18:H19"/>
    <mergeCell ref="I18:I19"/>
    <mergeCell ref="J18:J19"/>
    <mergeCell ref="K18:K19"/>
    <mergeCell ref="L18:L19"/>
    <mergeCell ref="M18:M19"/>
    <mergeCell ref="P11:P12"/>
    <mergeCell ref="A14:A15"/>
    <mergeCell ref="B14:B15"/>
    <mergeCell ref="G14:G15"/>
    <mergeCell ref="H14:H15"/>
    <mergeCell ref="I14:I15"/>
    <mergeCell ref="P14:P15"/>
    <mergeCell ref="L14:L15"/>
    <mergeCell ref="M14:M15"/>
    <mergeCell ref="N14:N15"/>
    <mergeCell ref="O14:O15"/>
    <mergeCell ref="A11:A12"/>
    <mergeCell ref="B11:B12"/>
    <mergeCell ref="G11:G12"/>
    <mergeCell ref="H11:H12"/>
    <mergeCell ref="I11:I12"/>
    <mergeCell ref="J11:J12"/>
    <mergeCell ref="K11:K12"/>
    <mergeCell ref="L11:L12"/>
    <mergeCell ref="M11:M12"/>
    <mergeCell ref="A37:P37"/>
    <mergeCell ref="A1:C3"/>
    <mergeCell ref="O1:P1"/>
    <mergeCell ref="O2:P2"/>
    <mergeCell ref="O3:P3"/>
    <mergeCell ref="A6:P6"/>
    <mergeCell ref="A7:A8"/>
    <mergeCell ref="B7:B8"/>
    <mergeCell ref="C7:C8"/>
    <mergeCell ref="D7:D8"/>
    <mergeCell ref="E7:E8"/>
    <mergeCell ref="F7:F8"/>
    <mergeCell ref="G7:G8"/>
    <mergeCell ref="H7:H8"/>
    <mergeCell ref="I7:I8"/>
    <mergeCell ref="J7:L7"/>
    <mergeCell ref="M7:M8"/>
    <mergeCell ref="N7:N8"/>
    <mergeCell ref="O7:O8"/>
    <mergeCell ref="P7:P8"/>
    <mergeCell ref="J14:J15"/>
    <mergeCell ref="K14:K15"/>
    <mergeCell ref="N11:N12"/>
    <mergeCell ref="O11:O1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16"/>
  <sheetViews>
    <sheetView topLeftCell="C12" zoomScale="80" zoomScaleNormal="80" workbookViewId="0">
      <selection activeCell="M13" sqref="M13"/>
    </sheetView>
  </sheetViews>
  <sheetFormatPr baseColWidth="10" defaultColWidth="21" defaultRowHeight="15" x14ac:dyDescent="0.2"/>
  <cols>
    <col min="1" max="1" width="6.140625" style="3" customWidth="1"/>
    <col min="2" max="2" width="22.5703125" style="3" customWidth="1"/>
    <col min="3" max="3" width="22" style="3" customWidth="1"/>
    <col min="4" max="4" width="13.28515625" style="3" customWidth="1"/>
    <col min="5" max="5" width="14" style="3" customWidth="1"/>
    <col min="6" max="6" width="18" style="3" customWidth="1"/>
    <col min="7" max="7" width="17.42578125" style="3" customWidth="1"/>
    <col min="8" max="8" width="18.28515625" style="3" customWidth="1"/>
    <col min="9" max="9" width="22.140625" style="3" customWidth="1"/>
    <col min="10" max="10" width="21" style="3"/>
    <col min="11" max="11" width="19.140625" style="3" customWidth="1"/>
    <col min="12" max="12" width="21.140625" style="3" customWidth="1"/>
    <col min="13" max="13" width="21" style="3"/>
    <col min="14" max="14" width="14.28515625" style="3" bestFit="1" customWidth="1"/>
    <col min="15" max="15" width="11.5703125" style="3" customWidth="1"/>
    <col min="16" max="16384" width="21" style="3"/>
  </cols>
  <sheetData>
    <row r="1" spans="1:16" ht="21.75" customHeight="1" x14ac:dyDescent="0.2">
      <c r="A1" s="93"/>
      <c r="B1" s="94"/>
      <c r="C1" s="95"/>
      <c r="D1" s="159" t="s">
        <v>11</v>
      </c>
      <c r="E1" s="160"/>
      <c r="F1" s="160"/>
      <c r="G1" s="160"/>
      <c r="H1" s="160"/>
      <c r="I1" s="160"/>
      <c r="J1" s="160"/>
      <c r="K1" s="160"/>
      <c r="L1" s="160"/>
      <c r="M1" s="160"/>
      <c r="N1" s="161"/>
      <c r="O1" s="102" t="s">
        <v>12</v>
      </c>
      <c r="P1" s="102"/>
    </row>
    <row r="2" spans="1:16" ht="21.75" customHeight="1" x14ac:dyDescent="0.2">
      <c r="A2" s="96"/>
      <c r="B2" s="97"/>
      <c r="C2" s="98"/>
      <c r="D2" s="162"/>
      <c r="E2" s="160"/>
      <c r="F2" s="160"/>
      <c r="G2" s="160"/>
      <c r="H2" s="160"/>
      <c r="I2" s="160"/>
      <c r="J2" s="160"/>
      <c r="K2" s="160"/>
      <c r="L2" s="160"/>
      <c r="M2" s="160"/>
      <c r="N2" s="161"/>
      <c r="O2" s="102" t="s">
        <v>13</v>
      </c>
      <c r="P2" s="102"/>
    </row>
    <row r="3" spans="1:16" ht="21.75" customHeight="1" x14ac:dyDescent="0.2">
      <c r="A3" s="99"/>
      <c r="B3" s="100"/>
      <c r="C3" s="101"/>
      <c r="D3" s="162"/>
      <c r="E3" s="160"/>
      <c r="F3" s="160"/>
      <c r="G3" s="160"/>
      <c r="H3" s="160"/>
      <c r="I3" s="160"/>
      <c r="J3" s="160"/>
      <c r="K3" s="160"/>
      <c r="L3" s="160"/>
      <c r="M3" s="160"/>
      <c r="N3" s="161"/>
      <c r="O3" s="102" t="s">
        <v>14</v>
      </c>
      <c r="P3" s="102"/>
    </row>
    <row r="4" spans="1:16" ht="22.15" customHeight="1" x14ac:dyDescent="0.2">
      <c r="A4" s="5"/>
      <c r="B4" s="5"/>
      <c r="C4" s="5"/>
      <c r="D4" s="144" t="s">
        <v>15</v>
      </c>
      <c r="E4" s="144"/>
      <c r="F4" s="144"/>
      <c r="G4" s="144"/>
      <c r="H4" s="144"/>
      <c r="I4" s="144"/>
      <c r="J4" s="144"/>
      <c r="K4" s="144"/>
      <c r="L4" s="144"/>
      <c r="M4" s="144"/>
      <c r="N4" s="144"/>
      <c r="O4" s="144"/>
      <c r="P4" s="144"/>
    </row>
    <row r="5" spans="1:16" x14ac:dyDescent="0.2">
      <c r="A5" s="5"/>
      <c r="B5" s="5"/>
      <c r="C5" s="5"/>
      <c r="D5" s="5"/>
      <c r="E5" s="5"/>
      <c r="F5" s="5"/>
      <c r="G5" s="5"/>
      <c r="H5" s="5"/>
      <c r="I5" s="5"/>
      <c r="J5" s="5"/>
      <c r="K5" s="5"/>
      <c r="L5" s="5"/>
      <c r="M5" s="5"/>
    </row>
    <row r="6" spans="1:16" ht="28.5" customHeight="1" x14ac:dyDescent="0.2">
      <c r="A6" s="103" t="s">
        <v>49</v>
      </c>
      <c r="B6" s="104"/>
      <c r="C6" s="104"/>
      <c r="D6" s="104"/>
      <c r="E6" s="104"/>
      <c r="F6" s="104"/>
      <c r="G6" s="104"/>
      <c r="H6" s="104"/>
      <c r="I6" s="104"/>
      <c r="J6" s="104"/>
      <c r="K6" s="104"/>
      <c r="L6" s="104"/>
      <c r="M6" s="104"/>
      <c r="N6" s="104"/>
      <c r="O6" s="104"/>
      <c r="P6" s="104"/>
    </row>
    <row r="7" spans="1:16" ht="28.9" customHeight="1" x14ac:dyDescent="0.2">
      <c r="A7" s="105" t="s">
        <v>17</v>
      </c>
      <c r="B7" s="105" t="s">
        <v>127</v>
      </c>
      <c r="C7" s="105" t="s">
        <v>128</v>
      </c>
      <c r="D7" s="105" t="s">
        <v>129</v>
      </c>
      <c r="E7" s="106" t="s">
        <v>130</v>
      </c>
      <c r="F7" s="106" t="s">
        <v>131</v>
      </c>
      <c r="G7" s="105" t="s">
        <v>134</v>
      </c>
      <c r="H7" s="106" t="s">
        <v>132</v>
      </c>
      <c r="I7" s="106" t="s">
        <v>133</v>
      </c>
      <c r="J7" s="107" t="s">
        <v>138</v>
      </c>
      <c r="K7" s="108"/>
      <c r="L7" s="109"/>
      <c r="M7" s="106" t="s">
        <v>141</v>
      </c>
      <c r="N7" s="106" t="s">
        <v>139</v>
      </c>
      <c r="O7" s="106" t="s">
        <v>18</v>
      </c>
      <c r="P7" s="105" t="s">
        <v>140</v>
      </c>
    </row>
    <row r="8" spans="1:16" ht="23.45" customHeight="1" x14ac:dyDescent="0.2">
      <c r="A8" s="105"/>
      <c r="B8" s="105"/>
      <c r="C8" s="105"/>
      <c r="D8" s="105"/>
      <c r="E8" s="106"/>
      <c r="F8" s="106"/>
      <c r="G8" s="105"/>
      <c r="H8" s="106"/>
      <c r="I8" s="106"/>
      <c r="J8" s="6" t="s">
        <v>135</v>
      </c>
      <c r="K8" s="6" t="s">
        <v>136</v>
      </c>
      <c r="L8" s="6" t="s">
        <v>137</v>
      </c>
      <c r="M8" s="106"/>
      <c r="N8" s="106"/>
      <c r="O8" s="106"/>
      <c r="P8" s="105" t="s">
        <v>21</v>
      </c>
    </row>
    <row r="9" spans="1:16" ht="216" customHeight="1" x14ac:dyDescent="0.2">
      <c r="A9" s="4">
        <v>744</v>
      </c>
      <c r="B9" s="40" t="s">
        <v>50</v>
      </c>
      <c r="C9" s="8" t="s">
        <v>1</v>
      </c>
      <c r="D9" s="8">
        <v>46</v>
      </c>
      <c r="E9" s="9">
        <v>50</v>
      </c>
      <c r="F9" s="10">
        <f t="shared" ref="F9:F14" si="0">+E9/D9</f>
        <v>1.0869565217391304</v>
      </c>
      <c r="G9" s="11">
        <v>42436</v>
      </c>
      <c r="H9" s="11">
        <v>42436</v>
      </c>
      <c r="I9" s="1" t="s">
        <v>51</v>
      </c>
      <c r="J9" s="12">
        <v>16000000000</v>
      </c>
      <c r="K9" s="12">
        <v>0</v>
      </c>
      <c r="L9" s="13">
        <f t="shared" ref="L9:L14" si="1">+J9+K9</f>
        <v>16000000000</v>
      </c>
      <c r="M9" s="14">
        <v>16000000000</v>
      </c>
      <c r="N9" s="10">
        <f>+M9/L9</f>
        <v>1</v>
      </c>
      <c r="O9" s="15">
        <v>1</v>
      </c>
      <c r="P9" s="1" t="s">
        <v>0</v>
      </c>
    </row>
    <row r="10" spans="1:16" ht="139.5" customHeight="1" x14ac:dyDescent="0.2">
      <c r="A10" s="16">
        <v>745</v>
      </c>
      <c r="B10" s="41" t="s">
        <v>52</v>
      </c>
      <c r="C10" s="18" t="s">
        <v>1</v>
      </c>
      <c r="D10" s="18">
        <v>122</v>
      </c>
      <c r="E10" s="19">
        <f>68+3+60</f>
        <v>131</v>
      </c>
      <c r="F10" s="20">
        <f t="shared" si="0"/>
        <v>1.0737704918032787</v>
      </c>
      <c r="G10" s="21">
        <v>42436</v>
      </c>
      <c r="H10" s="21">
        <v>42436</v>
      </c>
      <c r="I10" s="22" t="s">
        <v>51</v>
      </c>
      <c r="J10" s="23">
        <v>34064785410</v>
      </c>
      <c r="K10" s="23">
        <v>0</v>
      </c>
      <c r="L10" s="24">
        <f t="shared" si="1"/>
        <v>34064785410</v>
      </c>
      <c r="M10" s="23">
        <f>13000000000+19917878256</f>
        <v>32917878256</v>
      </c>
      <c r="N10" s="20">
        <f>+M10/L10</f>
        <v>0.96633159022738724</v>
      </c>
      <c r="O10" s="26">
        <v>0</v>
      </c>
      <c r="P10" s="22" t="s">
        <v>0</v>
      </c>
    </row>
    <row r="11" spans="1:16" ht="294" customHeight="1" x14ac:dyDescent="0.2">
      <c r="A11" s="4">
        <v>748</v>
      </c>
      <c r="B11" s="40" t="s">
        <v>53</v>
      </c>
      <c r="C11" s="8" t="s">
        <v>1</v>
      </c>
      <c r="D11" s="8">
        <v>7</v>
      </c>
      <c r="E11" s="9">
        <v>9</v>
      </c>
      <c r="F11" s="10">
        <f t="shared" si="0"/>
        <v>1.2857142857142858</v>
      </c>
      <c r="G11" s="11">
        <v>42458</v>
      </c>
      <c r="H11" s="11">
        <v>42458</v>
      </c>
      <c r="I11" s="1" t="s">
        <v>51</v>
      </c>
      <c r="J11" s="12">
        <v>0</v>
      </c>
      <c r="K11" s="12">
        <v>3500000000</v>
      </c>
      <c r="L11" s="13">
        <f t="shared" si="1"/>
        <v>3500000000</v>
      </c>
      <c r="M11" s="14">
        <v>3224248500</v>
      </c>
      <c r="N11" s="10">
        <f>+M11/L11</f>
        <v>0.9212138571428572</v>
      </c>
      <c r="O11" s="15">
        <v>0</v>
      </c>
      <c r="P11" s="1" t="s">
        <v>0</v>
      </c>
    </row>
    <row r="12" spans="1:16" ht="144" customHeight="1" x14ac:dyDescent="0.2">
      <c r="A12" s="16">
        <v>765</v>
      </c>
      <c r="B12" s="41" t="s">
        <v>54</v>
      </c>
      <c r="C12" s="18" t="s">
        <v>1</v>
      </c>
      <c r="D12" s="18">
        <v>3</v>
      </c>
      <c r="E12" s="19">
        <v>0</v>
      </c>
      <c r="F12" s="20">
        <f t="shared" si="0"/>
        <v>0</v>
      </c>
      <c r="G12" s="21">
        <v>42566</v>
      </c>
      <c r="H12" s="21">
        <v>42566</v>
      </c>
      <c r="I12" s="22" t="s">
        <v>51</v>
      </c>
      <c r="J12" s="23">
        <v>0</v>
      </c>
      <c r="K12" s="23">
        <v>492928673</v>
      </c>
      <c r="L12" s="24">
        <f t="shared" si="1"/>
        <v>492928673</v>
      </c>
      <c r="M12" s="25">
        <v>0</v>
      </c>
      <c r="N12" s="20">
        <f>+M12/L12</f>
        <v>0</v>
      </c>
      <c r="O12" s="26">
        <v>0</v>
      </c>
      <c r="P12" s="22" t="s">
        <v>0</v>
      </c>
    </row>
    <row r="13" spans="1:16" ht="124.5" customHeight="1" x14ac:dyDescent="0.2">
      <c r="A13" s="4">
        <v>768</v>
      </c>
      <c r="B13" s="40" t="s">
        <v>55</v>
      </c>
      <c r="C13" s="8" t="s">
        <v>56</v>
      </c>
      <c r="D13" s="8">
        <v>230</v>
      </c>
      <c r="E13" s="9">
        <v>0</v>
      </c>
      <c r="F13" s="10">
        <f t="shared" si="0"/>
        <v>0</v>
      </c>
      <c r="G13" s="11">
        <v>42598</v>
      </c>
      <c r="H13" s="11">
        <v>42598</v>
      </c>
      <c r="I13" s="15" t="s">
        <v>39</v>
      </c>
      <c r="J13" s="12">
        <v>0</v>
      </c>
      <c r="K13" s="12">
        <v>0</v>
      </c>
      <c r="L13" s="13">
        <f t="shared" si="1"/>
        <v>0</v>
      </c>
      <c r="M13" s="14">
        <v>0</v>
      </c>
      <c r="N13" s="10" t="s">
        <v>2</v>
      </c>
      <c r="O13" s="15">
        <v>1</v>
      </c>
      <c r="P13" s="1" t="s">
        <v>0</v>
      </c>
    </row>
    <row r="14" spans="1:16" ht="63.75" x14ac:dyDescent="0.2">
      <c r="A14" s="16" t="s">
        <v>22</v>
      </c>
      <c r="B14" s="41" t="s">
        <v>57</v>
      </c>
      <c r="C14" s="18" t="s">
        <v>58</v>
      </c>
      <c r="D14" s="18">
        <v>100</v>
      </c>
      <c r="E14" s="19">
        <v>0</v>
      </c>
      <c r="F14" s="20">
        <f t="shared" si="0"/>
        <v>0</v>
      </c>
      <c r="G14" s="163" t="s">
        <v>59</v>
      </c>
      <c r="H14" s="164"/>
      <c r="I14" s="26" t="s">
        <v>60</v>
      </c>
      <c r="J14" s="23">
        <v>0</v>
      </c>
      <c r="K14" s="23">
        <v>0</v>
      </c>
      <c r="L14" s="24">
        <f t="shared" si="1"/>
        <v>0</v>
      </c>
      <c r="M14" s="25">
        <v>0</v>
      </c>
      <c r="N14" s="20" t="s">
        <v>2</v>
      </c>
      <c r="O14" s="26">
        <v>0</v>
      </c>
      <c r="P14" s="22" t="s">
        <v>0</v>
      </c>
    </row>
    <row r="15" spans="1:16" ht="139.5" customHeight="1" x14ac:dyDescent="0.2">
      <c r="A15" s="4" t="s">
        <v>22</v>
      </c>
      <c r="B15" s="40" t="s">
        <v>62</v>
      </c>
      <c r="C15" s="153" t="s">
        <v>63</v>
      </c>
      <c r="D15" s="154"/>
      <c r="E15" s="154"/>
      <c r="F15" s="154"/>
      <c r="G15" s="154"/>
      <c r="H15" s="154"/>
      <c r="I15" s="154"/>
      <c r="J15" s="154"/>
      <c r="K15" s="154"/>
      <c r="L15" s="154"/>
      <c r="M15" s="154"/>
      <c r="N15" s="154"/>
      <c r="O15" s="154"/>
      <c r="P15" s="165"/>
    </row>
    <row r="16" spans="1:16" x14ac:dyDescent="0.2">
      <c r="A16" s="166" t="s">
        <v>48</v>
      </c>
      <c r="B16" s="166"/>
      <c r="C16" s="166"/>
      <c r="D16" s="166"/>
      <c r="E16" s="166"/>
      <c r="F16" s="166"/>
      <c r="G16" s="166"/>
      <c r="H16" s="166"/>
      <c r="I16" s="166"/>
      <c r="J16" s="166"/>
      <c r="K16" s="166"/>
      <c r="L16" s="166"/>
      <c r="M16" s="166"/>
      <c r="N16" s="166"/>
      <c r="O16" s="166"/>
      <c r="P16" s="166"/>
    </row>
  </sheetData>
  <mergeCells count="24">
    <mergeCell ref="G14:H14"/>
    <mergeCell ref="C15:P15"/>
    <mergeCell ref="A16:P16"/>
    <mergeCell ref="J7:L7"/>
    <mergeCell ref="M7:M8"/>
    <mergeCell ref="N7:N8"/>
    <mergeCell ref="O7:O8"/>
    <mergeCell ref="P7:P8"/>
    <mergeCell ref="A6:P6"/>
    <mergeCell ref="A7:A8"/>
    <mergeCell ref="B7:B8"/>
    <mergeCell ref="C7:C8"/>
    <mergeCell ref="D7:D8"/>
    <mergeCell ref="E7:E8"/>
    <mergeCell ref="F7:F8"/>
    <mergeCell ref="G7:G8"/>
    <mergeCell ref="H7:H8"/>
    <mergeCell ref="I7:I8"/>
    <mergeCell ref="D4:P4"/>
    <mergeCell ref="A1:C3"/>
    <mergeCell ref="O1:P1"/>
    <mergeCell ref="O2:P2"/>
    <mergeCell ref="O3:P3"/>
    <mergeCell ref="D1:N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R19"/>
  <sheetViews>
    <sheetView zoomScale="70" zoomScaleNormal="70" workbookViewId="0">
      <selection activeCell="A4" sqref="A4"/>
    </sheetView>
  </sheetViews>
  <sheetFormatPr baseColWidth="10" defaultColWidth="21" defaultRowHeight="15" x14ac:dyDescent="0.2"/>
  <cols>
    <col min="1" max="1" width="7.85546875" style="3" customWidth="1"/>
    <col min="2" max="2" width="21.28515625" style="3" customWidth="1"/>
    <col min="3" max="3" width="22" style="3" customWidth="1"/>
    <col min="4" max="4" width="13.28515625" style="3" customWidth="1"/>
    <col min="5" max="5" width="17.5703125" style="3" customWidth="1"/>
    <col min="6" max="6" width="18" style="3" customWidth="1"/>
    <col min="7" max="7" width="21" style="3"/>
    <col min="8" max="8" width="18.28515625" style="3" customWidth="1"/>
    <col min="9" max="9" width="25.5703125" style="3" customWidth="1"/>
    <col min="10" max="11" width="21" style="3"/>
    <col min="12" max="12" width="20.5703125" style="3" customWidth="1"/>
    <col min="13" max="13" width="21" style="3"/>
    <col min="14" max="14" width="17.140625" style="3" customWidth="1"/>
    <col min="15" max="15" width="10.85546875" style="3" customWidth="1"/>
    <col min="16" max="16" width="21" style="3"/>
    <col min="17" max="17" width="57.85546875" style="3" hidden="1" customWidth="1"/>
    <col min="18" max="18" width="39" style="3" hidden="1" customWidth="1"/>
    <col min="19" max="16384" width="21" style="3"/>
  </cols>
  <sheetData>
    <row r="1" spans="1:18" ht="21.75" customHeight="1" x14ac:dyDescent="0.2">
      <c r="A1" s="93"/>
      <c r="B1" s="94"/>
      <c r="C1" s="95"/>
      <c r="D1" s="140" t="s">
        <v>11</v>
      </c>
      <c r="E1" s="141"/>
      <c r="F1" s="141"/>
      <c r="G1" s="141"/>
      <c r="H1" s="141"/>
      <c r="I1" s="141"/>
      <c r="J1" s="141"/>
      <c r="K1" s="141"/>
      <c r="L1" s="141"/>
      <c r="M1" s="141"/>
      <c r="N1" s="142"/>
      <c r="O1" s="102" t="s">
        <v>12</v>
      </c>
      <c r="P1" s="102"/>
    </row>
    <row r="2" spans="1:18" ht="21.75" customHeight="1" x14ac:dyDescent="0.2">
      <c r="A2" s="96"/>
      <c r="B2" s="97"/>
      <c r="C2" s="98"/>
      <c r="D2" s="143"/>
      <c r="E2" s="141"/>
      <c r="F2" s="141"/>
      <c r="G2" s="141"/>
      <c r="H2" s="141"/>
      <c r="I2" s="141"/>
      <c r="J2" s="141"/>
      <c r="K2" s="141"/>
      <c r="L2" s="141"/>
      <c r="M2" s="141"/>
      <c r="N2" s="142"/>
      <c r="O2" s="102" t="s">
        <v>13</v>
      </c>
      <c r="P2" s="102"/>
    </row>
    <row r="3" spans="1:18" ht="21.75" customHeight="1" x14ac:dyDescent="0.2">
      <c r="A3" s="99"/>
      <c r="B3" s="100"/>
      <c r="C3" s="101"/>
      <c r="D3" s="143"/>
      <c r="E3" s="141"/>
      <c r="F3" s="141"/>
      <c r="G3" s="141"/>
      <c r="H3" s="141"/>
      <c r="I3" s="141"/>
      <c r="J3" s="141"/>
      <c r="K3" s="141"/>
      <c r="L3" s="141"/>
      <c r="M3" s="141"/>
      <c r="N3" s="142"/>
      <c r="O3" s="102" t="s">
        <v>14</v>
      </c>
      <c r="P3" s="102"/>
    </row>
    <row r="4" spans="1:18" ht="22.15" customHeight="1" x14ac:dyDescent="0.2">
      <c r="A4" s="5"/>
      <c r="B4" s="5"/>
      <c r="C4" s="5"/>
      <c r="D4" s="144" t="s">
        <v>15</v>
      </c>
      <c r="E4" s="144"/>
      <c r="F4" s="144"/>
      <c r="G4" s="144"/>
      <c r="H4" s="144"/>
      <c r="I4" s="144"/>
      <c r="J4" s="144"/>
      <c r="K4" s="144"/>
      <c r="L4" s="144"/>
      <c r="M4" s="144"/>
      <c r="N4" s="144"/>
      <c r="O4" s="144"/>
      <c r="P4" s="144"/>
      <c r="Q4" s="144"/>
      <c r="R4" s="144"/>
    </row>
    <row r="5" spans="1:18" x14ac:dyDescent="0.2">
      <c r="A5" s="5"/>
      <c r="B5" s="5"/>
      <c r="C5" s="5"/>
      <c r="D5" s="5"/>
      <c r="E5" s="5"/>
      <c r="F5" s="5"/>
      <c r="G5" s="5"/>
      <c r="H5" s="5"/>
      <c r="I5" s="5"/>
      <c r="J5" s="5"/>
      <c r="K5" s="5"/>
      <c r="L5" s="5"/>
      <c r="M5" s="5"/>
    </row>
    <row r="6" spans="1:18" ht="21" customHeight="1" x14ac:dyDescent="0.2">
      <c r="A6" s="103" t="s">
        <v>64</v>
      </c>
      <c r="B6" s="104"/>
      <c r="C6" s="104"/>
      <c r="D6" s="104"/>
      <c r="E6" s="104"/>
      <c r="F6" s="104"/>
      <c r="G6" s="104"/>
      <c r="H6" s="104"/>
      <c r="I6" s="104"/>
      <c r="J6" s="104"/>
      <c r="K6" s="104"/>
      <c r="L6" s="104"/>
      <c r="M6" s="104"/>
      <c r="N6" s="104"/>
      <c r="O6" s="104"/>
      <c r="P6" s="104"/>
      <c r="Q6" s="104"/>
      <c r="R6" s="104"/>
    </row>
    <row r="7" spans="1:18" ht="28.9" customHeight="1" x14ac:dyDescent="0.2">
      <c r="A7" s="105" t="s">
        <v>17</v>
      </c>
      <c r="B7" s="105" t="s">
        <v>127</v>
      </c>
      <c r="C7" s="105" t="s">
        <v>128</v>
      </c>
      <c r="D7" s="105" t="s">
        <v>129</v>
      </c>
      <c r="E7" s="106" t="s">
        <v>130</v>
      </c>
      <c r="F7" s="106" t="s">
        <v>131</v>
      </c>
      <c r="G7" s="105" t="s">
        <v>134</v>
      </c>
      <c r="H7" s="106" t="s">
        <v>132</v>
      </c>
      <c r="I7" s="106" t="s">
        <v>133</v>
      </c>
      <c r="J7" s="107" t="s">
        <v>138</v>
      </c>
      <c r="K7" s="108"/>
      <c r="L7" s="109"/>
      <c r="M7" s="106" t="s">
        <v>141</v>
      </c>
      <c r="N7" s="106" t="s">
        <v>139</v>
      </c>
      <c r="O7" s="106" t="s">
        <v>18</v>
      </c>
      <c r="P7" s="105" t="s">
        <v>140</v>
      </c>
      <c r="Q7" s="105" t="s">
        <v>19</v>
      </c>
      <c r="R7" s="105" t="s">
        <v>20</v>
      </c>
    </row>
    <row r="8" spans="1:18" ht="23.45" customHeight="1" x14ac:dyDescent="0.2">
      <c r="A8" s="105"/>
      <c r="B8" s="105"/>
      <c r="C8" s="105"/>
      <c r="D8" s="105"/>
      <c r="E8" s="106"/>
      <c r="F8" s="106"/>
      <c r="G8" s="105"/>
      <c r="H8" s="106"/>
      <c r="I8" s="106"/>
      <c r="J8" s="6" t="s">
        <v>135</v>
      </c>
      <c r="K8" s="6" t="s">
        <v>136</v>
      </c>
      <c r="L8" s="6" t="s">
        <v>137</v>
      </c>
      <c r="M8" s="106"/>
      <c r="N8" s="106"/>
      <c r="O8" s="106"/>
      <c r="P8" s="105" t="s">
        <v>21</v>
      </c>
      <c r="Q8" s="105"/>
      <c r="R8" s="105"/>
    </row>
    <row r="9" spans="1:18" ht="213.75" customHeight="1" x14ac:dyDescent="0.2">
      <c r="A9" s="4">
        <v>747</v>
      </c>
      <c r="B9" s="40" t="s">
        <v>65</v>
      </c>
      <c r="C9" s="8" t="s">
        <v>9</v>
      </c>
      <c r="D9" s="8">
        <v>62.8</v>
      </c>
      <c r="E9" s="73">
        <v>62.8</v>
      </c>
      <c r="F9" s="10">
        <f t="shared" ref="F9:F15" si="0">+E9/D9</f>
        <v>1</v>
      </c>
      <c r="G9" s="11">
        <v>42457</v>
      </c>
      <c r="H9" s="11">
        <v>42457</v>
      </c>
      <c r="I9" s="1" t="s">
        <v>25</v>
      </c>
      <c r="J9" s="12">
        <v>0</v>
      </c>
      <c r="K9" s="12">
        <v>0</v>
      </c>
      <c r="L9" s="13">
        <f t="shared" ref="L9:L15" si="1">+J9+K9</f>
        <v>0</v>
      </c>
      <c r="M9" s="14">
        <v>0</v>
      </c>
      <c r="N9" s="10" t="s">
        <v>2</v>
      </c>
      <c r="O9" s="15">
        <v>1</v>
      </c>
      <c r="P9" s="1" t="s">
        <v>4</v>
      </c>
      <c r="Q9" s="45" t="s">
        <v>66</v>
      </c>
      <c r="R9" s="46" t="s">
        <v>152</v>
      </c>
    </row>
    <row r="10" spans="1:18" ht="104.25" customHeight="1" x14ac:dyDescent="0.2">
      <c r="A10" s="16">
        <v>746</v>
      </c>
      <c r="B10" s="41" t="s">
        <v>67</v>
      </c>
      <c r="C10" s="18" t="s">
        <v>6</v>
      </c>
      <c r="D10" s="18">
        <v>200</v>
      </c>
      <c r="E10" s="19">
        <v>159</v>
      </c>
      <c r="F10" s="20">
        <f t="shared" si="0"/>
        <v>0.79500000000000004</v>
      </c>
      <c r="G10" s="21">
        <v>42457</v>
      </c>
      <c r="H10" s="21">
        <v>42457</v>
      </c>
      <c r="I10" s="22" t="s">
        <v>25</v>
      </c>
      <c r="J10" s="23">
        <v>0</v>
      </c>
      <c r="K10" s="23">
        <v>0</v>
      </c>
      <c r="L10" s="24">
        <f t="shared" si="1"/>
        <v>0</v>
      </c>
      <c r="M10" s="23">
        <v>0</v>
      </c>
      <c r="N10" s="20" t="s">
        <v>2</v>
      </c>
      <c r="O10" s="26">
        <v>0</v>
      </c>
      <c r="P10" s="22" t="s">
        <v>4</v>
      </c>
      <c r="Q10" s="69" t="s">
        <v>68</v>
      </c>
      <c r="R10" s="45" t="s">
        <v>151</v>
      </c>
    </row>
    <row r="11" spans="1:18" ht="143.25" customHeight="1" x14ac:dyDescent="0.2">
      <c r="A11" s="4">
        <v>749</v>
      </c>
      <c r="B11" s="40" t="s">
        <v>69</v>
      </c>
      <c r="C11" s="8" t="s">
        <v>9</v>
      </c>
      <c r="D11" s="8">
        <f>80-D9</f>
        <v>17.200000000000003</v>
      </c>
      <c r="E11" s="47">
        <v>17.2</v>
      </c>
      <c r="F11" s="10">
        <f t="shared" si="0"/>
        <v>0.99999999999999978</v>
      </c>
      <c r="G11" s="11">
        <v>42464</v>
      </c>
      <c r="H11" s="11">
        <v>42464</v>
      </c>
      <c r="I11" s="15" t="s">
        <v>109</v>
      </c>
      <c r="J11" s="12">
        <v>0</v>
      </c>
      <c r="K11" s="12">
        <v>0</v>
      </c>
      <c r="L11" s="13">
        <f t="shared" si="1"/>
        <v>0</v>
      </c>
      <c r="M11" s="14">
        <v>0</v>
      </c>
      <c r="N11" s="10" t="s">
        <v>2</v>
      </c>
      <c r="O11" s="15">
        <v>0</v>
      </c>
      <c r="P11" s="1" t="s">
        <v>4</v>
      </c>
      <c r="Q11" s="45" t="s">
        <v>70</v>
      </c>
      <c r="R11" s="48" t="s">
        <v>71</v>
      </c>
    </row>
    <row r="12" spans="1:18" ht="112.5" customHeight="1" x14ac:dyDescent="0.2">
      <c r="A12" s="16">
        <v>769</v>
      </c>
      <c r="B12" s="41" t="s">
        <v>72</v>
      </c>
      <c r="C12" s="18" t="s">
        <v>73</v>
      </c>
      <c r="D12" s="18">
        <v>90</v>
      </c>
      <c r="E12" s="20">
        <v>1</v>
      </c>
      <c r="F12" s="49">
        <v>1</v>
      </c>
      <c r="G12" s="21">
        <v>42643</v>
      </c>
      <c r="H12" s="50">
        <v>42634</v>
      </c>
      <c r="I12" s="22" t="s">
        <v>109</v>
      </c>
      <c r="J12" s="23">
        <v>0</v>
      </c>
      <c r="K12" s="23">
        <v>0</v>
      </c>
      <c r="L12" s="24">
        <f t="shared" si="1"/>
        <v>0</v>
      </c>
      <c r="M12" s="23">
        <v>0</v>
      </c>
      <c r="N12" s="20" t="s">
        <v>2</v>
      </c>
      <c r="O12" s="26">
        <v>0</v>
      </c>
      <c r="P12" s="22" t="s">
        <v>4</v>
      </c>
      <c r="Q12" s="44" t="s">
        <v>74</v>
      </c>
      <c r="R12" s="70" t="s">
        <v>75</v>
      </c>
    </row>
    <row r="13" spans="1:18" ht="379.5" customHeight="1" x14ac:dyDescent="0.2">
      <c r="A13" s="51" t="s">
        <v>22</v>
      </c>
      <c r="B13" s="40" t="s">
        <v>76</v>
      </c>
      <c r="C13" s="8" t="s">
        <v>5</v>
      </c>
      <c r="D13" s="8">
        <v>360</v>
      </c>
      <c r="E13" s="87">
        <v>545</v>
      </c>
      <c r="F13" s="28">
        <f t="shared" si="0"/>
        <v>1.5138888888888888</v>
      </c>
      <c r="G13" s="52" t="s">
        <v>77</v>
      </c>
      <c r="H13" s="88" t="s">
        <v>155</v>
      </c>
      <c r="I13" s="2" t="s">
        <v>78</v>
      </c>
      <c r="J13" s="12">
        <v>2800000000</v>
      </c>
      <c r="K13" s="12">
        <v>0</v>
      </c>
      <c r="L13" s="53">
        <f t="shared" si="1"/>
        <v>2800000000</v>
      </c>
      <c r="M13" s="75" t="s">
        <v>156</v>
      </c>
      <c r="N13" s="28"/>
      <c r="O13" s="33">
        <v>0</v>
      </c>
      <c r="P13" s="2" t="s">
        <v>4</v>
      </c>
      <c r="Q13" s="45" t="s">
        <v>79</v>
      </c>
      <c r="R13" s="71" t="s">
        <v>80</v>
      </c>
    </row>
    <row r="14" spans="1:18" ht="60" customHeight="1" x14ac:dyDescent="0.2">
      <c r="A14" s="54" t="s">
        <v>22</v>
      </c>
      <c r="B14" s="41" t="s">
        <v>81</v>
      </c>
      <c r="C14" s="18" t="s">
        <v>3</v>
      </c>
      <c r="D14" s="18">
        <v>1250</v>
      </c>
      <c r="E14" s="87">
        <v>1669</v>
      </c>
      <c r="F14" s="55">
        <f t="shared" si="0"/>
        <v>1.3351999999999999</v>
      </c>
      <c r="G14" s="56" t="s">
        <v>77</v>
      </c>
      <c r="H14" s="88" t="s">
        <v>155</v>
      </c>
      <c r="I14" s="57" t="s">
        <v>78</v>
      </c>
      <c r="J14" s="23">
        <v>3281609151</v>
      </c>
      <c r="K14" s="23">
        <v>791290849</v>
      </c>
      <c r="L14" s="58">
        <f t="shared" si="1"/>
        <v>4072900000</v>
      </c>
      <c r="M14" s="74" t="s">
        <v>156</v>
      </c>
      <c r="N14" s="55"/>
      <c r="O14" s="30">
        <v>0</v>
      </c>
      <c r="P14" s="18" t="s">
        <v>4</v>
      </c>
      <c r="Q14" s="69" t="s">
        <v>82</v>
      </c>
      <c r="R14" s="69" t="s">
        <v>80</v>
      </c>
    </row>
    <row r="15" spans="1:18" ht="65.25" customHeight="1" x14ac:dyDescent="0.2">
      <c r="A15" s="51" t="s">
        <v>22</v>
      </c>
      <c r="B15" s="40" t="s">
        <v>83</v>
      </c>
      <c r="C15" s="8" t="s">
        <v>3</v>
      </c>
      <c r="D15" s="8">
        <v>463</v>
      </c>
      <c r="E15" s="87">
        <v>360</v>
      </c>
      <c r="F15" s="28">
        <f t="shared" si="0"/>
        <v>0.77753779697624192</v>
      </c>
      <c r="G15" s="52" t="s">
        <v>77</v>
      </c>
      <c r="H15" s="88" t="s">
        <v>155</v>
      </c>
      <c r="I15" s="2" t="s">
        <v>78</v>
      </c>
      <c r="J15" s="12">
        <v>3431340829</v>
      </c>
      <c r="K15" s="12">
        <v>1188659171</v>
      </c>
      <c r="L15" s="53">
        <f t="shared" si="1"/>
        <v>4620000000</v>
      </c>
      <c r="M15" s="75" t="s">
        <v>156</v>
      </c>
      <c r="N15" s="28"/>
      <c r="O15" s="33">
        <v>0</v>
      </c>
      <c r="P15" s="2" t="s">
        <v>4</v>
      </c>
      <c r="Q15" s="69" t="s">
        <v>82</v>
      </c>
      <c r="R15" s="71" t="s">
        <v>80</v>
      </c>
    </row>
    <row r="16" spans="1:18" ht="61.5" customHeight="1" x14ac:dyDescent="0.2">
      <c r="A16" s="38" t="s">
        <v>22</v>
      </c>
      <c r="B16" s="39" t="s">
        <v>84</v>
      </c>
      <c r="C16" s="153" t="s">
        <v>85</v>
      </c>
      <c r="D16" s="154"/>
      <c r="E16" s="154"/>
      <c r="F16" s="154"/>
      <c r="G16" s="154"/>
      <c r="H16" s="154"/>
      <c r="I16" s="154"/>
      <c r="J16" s="154"/>
      <c r="K16" s="154"/>
      <c r="L16" s="154"/>
      <c r="M16" s="154"/>
      <c r="N16" s="154"/>
      <c r="O16" s="154"/>
      <c r="P16" s="165"/>
    </row>
    <row r="17" spans="1:16" ht="51" x14ac:dyDescent="0.2">
      <c r="A17" s="30" t="s">
        <v>22</v>
      </c>
      <c r="B17" s="31" t="s">
        <v>86</v>
      </c>
      <c r="C17" s="155" t="s">
        <v>87</v>
      </c>
      <c r="D17" s="156"/>
      <c r="E17" s="156"/>
      <c r="F17" s="156"/>
      <c r="G17" s="156"/>
      <c r="H17" s="156"/>
      <c r="I17" s="156"/>
      <c r="J17" s="156"/>
      <c r="K17" s="156"/>
      <c r="L17" s="156"/>
      <c r="M17" s="156"/>
      <c r="N17" s="156"/>
      <c r="O17" s="156"/>
      <c r="P17" s="167"/>
    </row>
    <row r="18" spans="1:16" ht="66" customHeight="1" x14ac:dyDescent="0.2">
      <c r="A18" s="38" t="s">
        <v>22</v>
      </c>
      <c r="B18" s="39" t="s">
        <v>88</v>
      </c>
      <c r="C18" s="153" t="s">
        <v>87</v>
      </c>
      <c r="D18" s="154"/>
      <c r="E18" s="154"/>
      <c r="F18" s="154"/>
      <c r="G18" s="154"/>
      <c r="H18" s="154"/>
      <c r="I18" s="154"/>
      <c r="J18" s="154"/>
      <c r="K18" s="154"/>
      <c r="L18" s="154"/>
      <c r="M18" s="154"/>
      <c r="N18" s="154"/>
      <c r="O18" s="154"/>
      <c r="P18" s="165"/>
    </row>
    <row r="19" spans="1:16" x14ac:dyDescent="0.2">
      <c r="A19" s="92" t="s">
        <v>48</v>
      </c>
      <c r="B19" s="92"/>
      <c r="C19" s="92"/>
      <c r="D19" s="92"/>
      <c r="E19" s="92"/>
      <c r="F19" s="92"/>
      <c r="G19" s="92"/>
      <c r="H19" s="92"/>
      <c r="I19" s="92"/>
      <c r="J19" s="92"/>
      <c r="K19" s="92"/>
      <c r="L19" s="92"/>
      <c r="M19" s="92"/>
      <c r="N19" s="92"/>
      <c r="O19" s="92"/>
      <c r="P19" s="92"/>
    </row>
  </sheetData>
  <mergeCells count="27">
    <mergeCell ref="C16:P16"/>
    <mergeCell ref="C17:P17"/>
    <mergeCell ref="C18:P18"/>
    <mergeCell ref="A19:P19"/>
    <mergeCell ref="J7:L7"/>
    <mergeCell ref="M7:M8"/>
    <mergeCell ref="N7:N8"/>
    <mergeCell ref="O7:O8"/>
    <mergeCell ref="P7:P8"/>
    <mergeCell ref="A6:R6"/>
    <mergeCell ref="A7:A8"/>
    <mergeCell ref="B7:B8"/>
    <mergeCell ref="C7:C8"/>
    <mergeCell ref="D7:D8"/>
    <mergeCell ref="E7:E8"/>
    <mergeCell ref="F7:F8"/>
    <mergeCell ref="G7:G8"/>
    <mergeCell ref="H7:H8"/>
    <mergeCell ref="I7:I8"/>
    <mergeCell ref="R7:R8"/>
    <mergeCell ref="Q7:Q8"/>
    <mergeCell ref="D4:R4"/>
    <mergeCell ref="A1:C3"/>
    <mergeCell ref="O1:P1"/>
    <mergeCell ref="O2:P2"/>
    <mergeCell ref="O3:P3"/>
    <mergeCell ref="D1:N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17"/>
  <sheetViews>
    <sheetView zoomScale="70" zoomScaleNormal="70" workbookViewId="0">
      <selection activeCell="A4" sqref="A4"/>
    </sheetView>
  </sheetViews>
  <sheetFormatPr baseColWidth="10" defaultColWidth="21" defaultRowHeight="15" x14ac:dyDescent="0.2"/>
  <cols>
    <col min="1" max="1" width="6.85546875" style="3" customWidth="1"/>
    <col min="2" max="2" width="21.28515625" style="3" customWidth="1"/>
    <col min="3" max="3" width="22" style="3" customWidth="1"/>
    <col min="4" max="4" width="13.28515625" style="3" customWidth="1"/>
    <col min="5" max="5" width="17.5703125" style="3" customWidth="1"/>
    <col min="6" max="6" width="18" style="3" customWidth="1"/>
    <col min="7" max="7" width="21" style="3"/>
    <col min="8" max="8" width="18.28515625" style="3" customWidth="1"/>
    <col min="9" max="9" width="25.5703125" style="3" customWidth="1"/>
    <col min="10" max="11" width="21" style="3"/>
    <col min="12" max="12" width="19.140625" style="3" customWidth="1"/>
    <col min="13" max="13" width="21" style="3"/>
    <col min="14" max="14" width="14.28515625" style="3" bestFit="1" customWidth="1"/>
    <col min="15" max="15" width="10.85546875" style="3" customWidth="1"/>
    <col min="16" max="16384" width="21" style="3"/>
  </cols>
  <sheetData>
    <row r="1" spans="1:16" ht="21.75" customHeight="1" x14ac:dyDescent="0.2">
      <c r="A1" s="93"/>
      <c r="B1" s="94"/>
      <c r="C1" s="95"/>
      <c r="D1" s="159" t="s">
        <v>11</v>
      </c>
      <c r="E1" s="160"/>
      <c r="F1" s="160"/>
      <c r="G1" s="160"/>
      <c r="H1" s="160"/>
      <c r="I1" s="160"/>
      <c r="J1" s="160"/>
      <c r="K1" s="160"/>
      <c r="L1" s="160"/>
      <c r="M1" s="160"/>
      <c r="N1" s="161"/>
      <c r="O1" s="102" t="s">
        <v>12</v>
      </c>
      <c r="P1" s="102"/>
    </row>
    <row r="2" spans="1:16" ht="21.75" customHeight="1" x14ac:dyDescent="0.2">
      <c r="A2" s="96"/>
      <c r="B2" s="97"/>
      <c r="C2" s="98"/>
      <c r="D2" s="162"/>
      <c r="E2" s="160"/>
      <c r="F2" s="160"/>
      <c r="G2" s="160"/>
      <c r="H2" s="160"/>
      <c r="I2" s="160"/>
      <c r="J2" s="160"/>
      <c r="K2" s="160"/>
      <c r="L2" s="160"/>
      <c r="M2" s="160"/>
      <c r="N2" s="161"/>
      <c r="O2" s="102" t="s">
        <v>13</v>
      </c>
      <c r="P2" s="102"/>
    </row>
    <row r="3" spans="1:16" ht="21.75" customHeight="1" x14ac:dyDescent="0.2">
      <c r="A3" s="99"/>
      <c r="B3" s="100"/>
      <c r="C3" s="101"/>
      <c r="D3" s="162"/>
      <c r="E3" s="160"/>
      <c r="F3" s="160"/>
      <c r="G3" s="160"/>
      <c r="H3" s="160"/>
      <c r="I3" s="160"/>
      <c r="J3" s="160"/>
      <c r="K3" s="160"/>
      <c r="L3" s="160"/>
      <c r="M3" s="160"/>
      <c r="N3" s="161"/>
      <c r="O3" s="102" t="s">
        <v>14</v>
      </c>
      <c r="P3" s="102"/>
    </row>
    <row r="4" spans="1:16" ht="22.15" customHeight="1" x14ac:dyDescent="0.2">
      <c r="A4" s="5"/>
      <c r="B4" s="5"/>
      <c r="C4" s="5"/>
      <c r="D4" s="144" t="s">
        <v>15</v>
      </c>
      <c r="E4" s="144"/>
      <c r="F4" s="144"/>
      <c r="G4" s="144"/>
      <c r="H4" s="144"/>
      <c r="I4" s="144"/>
      <c r="J4" s="144"/>
      <c r="K4" s="144"/>
      <c r="L4" s="144"/>
      <c r="M4" s="144"/>
      <c r="N4" s="144"/>
      <c r="O4" s="144"/>
      <c r="P4" s="144"/>
    </row>
    <row r="5" spans="1:16" x14ac:dyDescent="0.2">
      <c r="A5" s="5"/>
      <c r="B5" s="5"/>
      <c r="C5" s="5"/>
      <c r="D5" s="5"/>
      <c r="E5" s="5"/>
      <c r="F5" s="5"/>
      <c r="G5" s="5"/>
      <c r="H5" s="5"/>
      <c r="I5" s="5"/>
      <c r="J5" s="5"/>
      <c r="K5" s="5"/>
      <c r="L5" s="5"/>
      <c r="M5" s="5"/>
    </row>
    <row r="6" spans="1:16" ht="21" customHeight="1" x14ac:dyDescent="0.2">
      <c r="A6" s="103" t="s">
        <v>89</v>
      </c>
      <c r="B6" s="104"/>
      <c r="C6" s="104"/>
      <c r="D6" s="104"/>
      <c r="E6" s="104"/>
      <c r="F6" s="104"/>
      <c r="G6" s="104"/>
      <c r="H6" s="104"/>
      <c r="I6" s="104"/>
      <c r="J6" s="104"/>
      <c r="K6" s="104"/>
      <c r="L6" s="104"/>
      <c r="M6" s="104"/>
      <c r="N6" s="104"/>
      <c r="O6" s="104"/>
      <c r="P6" s="104"/>
    </row>
    <row r="7" spans="1:16" ht="28.9" customHeight="1" x14ac:dyDescent="0.2">
      <c r="A7" s="105" t="s">
        <v>17</v>
      </c>
      <c r="B7" s="105" t="s">
        <v>127</v>
      </c>
      <c r="C7" s="105" t="s">
        <v>128</v>
      </c>
      <c r="D7" s="105" t="s">
        <v>129</v>
      </c>
      <c r="E7" s="106" t="s">
        <v>130</v>
      </c>
      <c r="F7" s="106" t="s">
        <v>131</v>
      </c>
      <c r="G7" s="105" t="s">
        <v>134</v>
      </c>
      <c r="H7" s="106" t="s">
        <v>132</v>
      </c>
      <c r="I7" s="106" t="s">
        <v>133</v>
      </c>
      <c r="J7" s="107" t="s">
        <v>138</v>
      </c>
      <c r="K7" s="108"/>
      <c r="L7" s="109"/>
      <c r="M7" s="106" t="s">
        <v>141</v>
      </c>
      <c r="N7" s="106" t="s">
        <v>139</v>
      </c>
      <c r="O7" s="106" t="s">
        <v>18</v>
      </c>
      <c r="P7" s="105" t="s">
        <v>140</v>
      </c>
    </row>
    <row r="8" spans="1:16" ht="23.45" customHeight="1" x14ac:dyDescent="0.2">
      <c r="A8" s="105"/>
      <c r="B8" s="105"/>
      <c r="C8" s="105"/>
      <c r="D8" s="105"/>
      <c r="E8" s="106"/>
      <c r="F8" s="106"/>
      <c r="G8" s="105"/>
      <c r="H8" s="106"/>
      <c r="I8" s="106"/>
      <c r="J8" s="6" t="s">
        <v>135</v>
      </c>
      <c r="K8" s="6" t="s">
        <v>136</v>
      </c>
      <c r="L8" s="6" t="s">
        <v>137</v>
      </c>
      <c r="M8" s="106"/>
      <c r="N8" s="106"/>
      <c r="O8" s="106"/>
      <c r="P8" s="105" t="s">
        <v>21</v>
      </c>
    </row>
    <row r="9" spans="1:16" ht="242.25" customHeight="1" x14ac:dyDescent="0.2">
      <c r="A9" s="168">
        <v>750</v>
      </c>
      <c r="B9" s="170" t="s">
        <v>90</v>
      </c>
      <c r="C9" s="138" t="s">
        <v>6</v>
      </c>
      <c r="D9" s="172">
        <v>5000</v>
      </c>
      <c r="E9" s="174">
        <v>7422</v>
      </c>
      <c r="F9" s="182">
        <f>+E9/D9</f>
        <v>1.4843999999999999</v>
      </c>
      <c r="G9" s="188">
        <v>42480</v>
      </c>
      <c r="H9" s="188">
        <v>42480</v>
      </c>
      <c r="I9" s="1" t="s">
        <v>91</v>
      </c>
      <c r="J9" s="176">
        <v>1000000000</v>
      </c>
      <c r="K9" s="176">
        <v>750000000</v>
      </c>
      <c r="L9" s="178">
        <f t="shared" ref="L9:L15" si="0">+J9+K9</f>
        <v>1750000000</v>
      </c>
      <c r="M9" s="180">
        <f>763400000+669235360</f>
        <v>1432635360</v>
      </c>
      <c r="N9" s="182">
        <f>+M9/L9</f>
        <v>0.81864877714285711</v>
      </c>
      <c r="O9" s="184">
        <v>0</v>
      </c>
      <c r="P9" s="186" t="s">
        <v>7</v>
      </c>
    </row>
    <row r="10" spans="1:16" ht="140.25" customHeight="1" x14ac:dyDescent="0.2">
      <c r="A10" s="169"/>
      <c r="B10" s="171"/>
      <c r="C10" s="139"/>
      <c r="D10" s="173"/>
      <c r="E10" s="175"/>
      <c r="F10" s="183"/>
      <c r="G10" s="189"/>
      <c r="H10" s="189"/>
      <c r="I10" s="1" t="s">
        <v>92</v>
      </c>
      <c r="J10" s="177"/>
      <c r="K10" s="177"/>
      <c r="L10" s="179"/>
      <c r="M10" s="181"/>
      <c r="N10" s="183"/>
      <c r="O10" s="185"/>
      <c r="P10" s="187"/>
    </row>
    <row r="11" spans="1:16" ht="51" x14ac:dyDescent="0.2">
      <c r="A11" s="16">
        <v>743</v>
      </c>
      <c r="B11" s="41" t="s">
        <v>93</v>
      </c>
      <c r="C11" s="18" t="s">
        <v>8</v>
      </c>
      <c r="D11" s="18">
        <v>385</v>
      </c>
      <c r="E11" s="19">
        <v>145</v>
      </c>
      <c r="F11" s="20">
        <f t="shared" ref="F11:F15" si="1">+E11/D11</f>
        <v>0.37662337662337664</v>
      </c>
      <c r="G11" s="21">
        <v>42429</v>
      </c>
      <c r="H11" s="21">
        <v>42429</v>
      </c>
      <c r="I11" s="22" t="s">
        <v>25</v>
      </c>
      <c r="J11" s="23">
        <v>0</v>
      </c>
      <c r="K11" s="23">
        <v>1600000000</v>
      </c>
      <c r="L11" s="24">
        <f t="shared" si="0"/>
        <v>1600000000</v>
      </c>
      <c r="M11" s="74" t="s">
        <v>156</v>
      </c>
      <c r="N11" s="20"/>
      <c r="O11" s="26">
        <v>1</v>
      </c>
      <c r="P11" s="22" t="s">
        <v>7</v>
      </c>
    </row>
    <row r="12" spans="1:16" ht="202.5" customHeight="1" x14ac:dyDescent="0.2">
      <c r="A12" s="4">
        <v>752</v>
      </c>
      <c r="B12" s="68" t="s">
        <v>30</v>
      </c>
      <c r="C12" s="8" t="s">
        <v>8</v>
      </c>
      <c r="D12" s="8">
        <v>15</v>
      </c>
      <c r="E12" s="9">
        <v>0</v>
      </c>
      <c r="F12" s="10">
        <f t="shared" si="1"/>
        <v>0</v>
      </c>
      <c r="G12" s="11">
        <v>42489</v>
      </c>
      <c r="H12" s="11">
        <v>42489</v>
      </c>
      <c r="I12" s="1" t="s">
        <v>25</v>
      </c>
      <c r="J12" s="12">
        <v>0</v>
      </c>
      <c r="K12" s="12">
        <v>347949000</v>
      </c>
      <c r="L12" s="13">
        <f t="shared" si="0"/>
        <v>347949000</v>
      </c>
      <c r="M12" s="75" t="s">
        <v>156</v>
      </c>
      <c r="N12" s="10"/>
      <c r="O12" s="15">
        <v>0</v>
      </c>
      <c r="P12" s="1" t="s">
        <v>0</v>
      </c>
    </row>
    <row r="13" spans="1:16" ht="63.75" x14ac:dyDescent="0.2">
      <c r="A13" s="16">
        <v>753</v>
      </c>
      <c r="B13" s="41" t="s">
        <v>31</v>
      </c>
      <c r="C13" s="18" t="s">
        <v>8</v>
      </c>
      <c r="D13" s="18">
        <v>100</v>
      </c>
      <c r="E13" s="19">
        <v>48</v>
      </c>
      <c r="F13" s="20">
        <f t="shared" si="1"/>
        <v>0.48</v>
      </c>
      <c r="G13" s="21">
        <v>42489</v>
      </c>
      <c r="H13" s="21">
        <v>42489</v>
      </c>
      <c r="I13" s="22" t="s">
        <v>25</v>
      </c>
      <c r="J13" s="23">
        <v>0</v>
      </c>
      <c r="K13" s="23">
        <v>2319600000</v>
      </c>
      <c r="L13" s="24">
        <f t="shared" si="0"/>
        <v>2319600000</v>
      </c>
      <c r="M13" s="23">
        <v>1113408000</v>
      </c>
      <c r="N13" s="20">
        <f t="shared" ref="N13:N16" si="2">+M13/L13</f>
        <v>0.48</v>
      </c>
      <c r="O13" s="26">
        <v>0</v>
      </c>
      <c r="P13" s="22" t="s">
        <v>0</v>
      </c>
    </row>
    <row r="14" spans="1:16" ht="51" x14ac:dyDescent="0.2">
      <c r="A14" s="4">
        <v>761</v>
      </c>
      <c r="B14" s="40" t="s">
        <v>94</v>
      </c>
      <c r="C14" s="8" t="s">
        <v>8</v>
      </c>
      <c r="D14" s="8">
        <v>250</v>
      </c>
      <c r="E14" s="9">
        <v>265</v>
      </c>
      <c r="F14" s="10">
        <f t="shared" si="1"/>
        <v>1.06</v>
      </c>
      <c r="G14" s="11">
        <v>42522</v>
      </c>
      <c r="H14" s="11">
        <v>42522</v>
      </c>
      <c r="I14" s="1" t="s">
        <v>25</v>
      </c>
      <c r="J14" s="12">
        <v>4300000000</v>
      </c>
      <c r="K14" s="12">
        <v>0</v>
      </c>
      <c r="L14" s="13">
        <f t="shared" si="0"/>
        <v>4300000000</v>
      </c>
      <c r="M14" s="75">
        <v>3946434696</v>
      </c>
      <c r="N14" s="10">
        <f t="shared" si="2"/>
        <v>0.91777551069767438</v>
      </c>
      <c r="O14" s="15">
        <v>0</v>
      </c>
      <c r="P14" s="1" t="s">
        <v>7</v>
      </c>
    </row>
    <row r="15" spans="1:16" ht="63.75" x14ac:dyDescent="0.2">
      <c r="A15" s="16">
        <v>766</v>
      </c>
      <c r="B15" s="41" t="s">
        <v>38</v>
      </c>
      <c r="C15" s="18" t="s">
        <v>8</v>
      </c>
      <c r="D15" s="18">
        <v>67</v>
      </c>
      <c r="E15" s="19">
        <v>0</v>
      </c>
      <c r="F15" s="20">
        <f t="shared" si="1"/>
        <v>0</v>
      </c>
      <c r="G15" s="21">
        <v>42583</v>
      </c>
      <c r="H15" s="21">
        <v>42583</v>
      </c>
      <c r="I15" s="22" t="s">
        <v>39</v>
      </c>
      <c r="J15" s="23">
        <v>0</v>
      </c>
      <c r="K15" s="23">
        <f>67*22676000</f>
        <v>1519292000</v>
      </c>
      <c r="L15" s="24">
        <f t="shared" si="0"/>
        <v>1519292000</v>
      </c>
      <c r="M15" s="23">
        <v>0</v>
      </c>
      <c r="N15" s="20">
        <f t="shared" si="2"/>
        <v>0</v>
      </c>
      <c r="O15" s="26">
        <v>0</v>
      </c>
      <c r="P15" s="22" t="s">
        <v>0</v>
      </c>
    </row>
    <row r="16" spans="1:16" ht="51" x14ac:dyDescent="0.2">
      <c r="A16" s="4">
        <v>770</v>
      </c>
      <c r="B16" s="40" t="s">
        <v>95</v>
      </c>
      <c r="C16" s="8" t="s">
        <v>8</v>
      </c>
      <c r="D16" s="8">
        <v>325</v>
      </c>
      <c r="E16" s="9">
        <v>0</v>
      </c>
      <c r="F16" s="10">
        <f>+E16/D16</f>
        <v>0</v>
      </c>
      <c r="G16" s="11">
        <v>42691</v>
      </c>
      <c r="H16" s="11" t="s">
        <v>22</v>
      </c>
      <c r="I16" s="15" t="s">
        <v>39</v>
      </c>
      <c r="J16" s="12">
        <v>0</v>
      </c>
      <c r="K16" s="12">
        <v>1400000000</v>
      </c>
      <c r="L16" s="13">
        <f>+J16+K16</f>
        <v>1400000000</v>
      </c>
      <c r="M16" s="14">
        <v>0</v>
      </c>
      <c r="N16" s="10">
        <f t="shared" si="2"/>
        <v>0</v>
      </c>
      <c r="O16" s="15">
        <v>0</v>
      </c>
      <c r="P16" s="1" t="s">
        <v>7</v>
      </c>
    </row>
    <row r="17" spans="1:16" x14ac:dyDescent="0.2">
      <c r="A17" s="166" t="s">
        <v>48</v>
      </c>
      <c r="B17" s="166"/>
      <c r="C17" s="166"/>
      <c r="D17" s="166"/>
      <c r="E17" s="166"/>
      <c r="F17" s="166"/>
      <c r="G17" s="166"/>
      <c r="H17" s="166"/>
      <c r="I17" s="166"/>
      <c r="J17" s="166"/>
      <c r="K17" s="166"/>
      <c r="L17" s="166"/>
      <c r="M17" s="166"/>
      <c r="N17" s="166"/>
      <c r="O17" s="166"/>
      <c r="P17" s="166"/>
    </row>
  </sheetData>
  <mergeCells count="37">
    <mergeCell ref="A17:P17"/>
    <mergeCell ref="K9:K10"/>
    <mergeCell ref="L9:L10"/>
    <mergeCell ref="M9:M10"/>
    <mergeCell ref="N9:N10"/>
    <mergeCell ref="O9:O10"/>
    <mergeCell ref="P9:P10"/>
    <mergeCell ref="F9:F10"/>
    <mergeCell ref="G9:G10"/>
    <mergeCell ref="H9:H10"/>
    <mergeCell ref="J9:J10"/>
    <mergeCell ref="A9:A10"/>
    <mergeCell ref="B9:B10"/>
    <mergeCell ref="C9:C10"/>
    <mergeCell ref="D9:D10"/>
    <mergeCell ref="E9:E10"/>
    <mergeCell ref="A6:P6"/>
    <mergeCell ref="A7:A8"/>
    <mergeCell ref="B7:B8"/>
    <mergeCell ref="C7:C8"/>
    <mergeCell ref="D7:D8"/>
    <mergeCell ref="E7:E8"/>
    <mergeCell ref="F7:F8"/>
    <mergeCell ref="G7:G8"/>
    <mergeCell ref="H7:H8"/>
    <mergeCell ref="I7:I8"/>
    <mergeCell ref="M7:M8"/>
    <mergeCell ref="N7:N8"/>
    <mergeCell ref="O7:O8"/>
    <mergeCell ref="P7:P8"/>
    <mergeCell ref="J7:L7"/>
    <mergeCell ref="D4:P4"/>
    <mergeCell ref="A1:C3"/>
    <mergeCell ref="O1:P1"/>
    <mergeCell ref="O2:P2"/>
    <mergeCell ref="O3:P3"/>
    <mergeCell ref="D1:N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12"/>
  <sheetViews>
    <sheetView zoomScale="70" zoomScaleNormal="70" workbookViewId="0">
      <selection activeCell="B4" sqref="B4"/>
    </sheetView>
  </sheetViews>
  <sheetFormatPr baseColWidth="10" defaultColWidth="21" defaultRowHeight="15" x14ac:dyDescent="0.2"/>
  <cols>
    <col min="1" max="1" width="6.5703125" style="3" customWidth="1"/>
    <col min="2" max="2" width="21.28515625" style="3" customWidth="1"/>
    <col min="3" max="3" width="22" style="3" customWidth="1"/>
    <col min="4" max="4" width="13.28515625" style="3" customWidth="1"/>
    <col min="5" max="5" width="17.5703125" style="3" customWidth="1"/>
    <col min="6" max="6" width="18" style="3" customWidth="1"/>
    <col min="7" max="7" width="21" style="3"/>
    <col min="8" max="8" width="18.28515625" style="3" customWidth="1"/>
    <col min="9" max="9" width="25.5703125" style="3" customWidth="1"/>
    <col min="10" max="11" width="21" style="3"/>
    <col min="12" max="12" width="17.140625" style="3" customWidth="1"/>
    <col min="13" max="13" width="21" style="3"/>
    <col min="14" max="14" width="18" style="3" customWidth="1"/>
    <col min="15" max="15" width="10.85546875" style="3" customWidth="1"/>
    <col min="16" max="16384" width="21" style="3"/>
  </cols>
  <sheetData>
    <row r="1" spans="1:16" ht="21.75" customHeight="1" x14ac:dyDescent="0.2">
      <c r="A1" s="93"/>
      <c r="B1" s="94"/>
      <c r="C1" s="95"/>
      <c r="D1" s="159" t="s">
        <v>11</v>
      </c>
      <c r="E1" s="160"/>
      <c r="F1" s="160"/>
      <c r="G1" s="160"/>
      <c r="H1" s="160"/>
      <c r="I1" s="160"/>
      <c r="J1" s="160"/>
      <c r="K1" s="160"/>
      <c r="L1" s="160"/>
      <c r="M1" s="160"/>
      <c r="N1" s="161"/>
      <c r="O1" s="102" t="s">
        <v>12</v>
      </c>
      <c r="P1" s="102"/>
    </row>
    <row r="2" spans="1:16" ht="21.75" customHeight="1" x14ac:dyDescent="0.2">
      <c r="A2" s="96"/>
      <c r="B2" s="97"/>
      <c r="C2" s="98"/>
      <c r="D2" s="162"/>
      <c r="E2" s="160"/>
      <c r="F2" s="160"/>
      <c r="G2" s="160"/>
      <c r="H2" s="160"/>
      <c r="I2" s="160"/>
      <c r="J2" s="160"/>
      <c r="K2" s="160"/>
      <c r="L2" s="160"/>
      <c r="M2" s="160"/>
      <c r="N2" s="161"/>
      <c r="O2" s="102" t="s">
        <v>13</v>
      </c>
      <c r="P2" s="102"/>
    </row>
    <row r="3" spans="1:16" ht="21.75" customHeight="1" x14ac:dyDescent="0.2">
      <c r="A3" s="99"/>
      <c r="B3" s="100"/>
      <c r="C3" s="101"/>
      <c r="D3" s="162"/>
      <c r="E3" s="160"/>
      <c r="F3" s="160"/>
      <c r="G3" s="160"/>
      <c r="H3" s="160"/>
      <c r="I3" s="160"/>
      <c r="J3" s="160"/>
      <c r="K3" s="160"/>
      <c r="L3" s="160"/>
      <c r="M3" s="160"/>
      <c r="N3" s="161"/>
      <c r="O3" s="102" t="s">
        <v>14</v>
      </c>
      <c r="P3" s="102"/>
    </row>
    <row r="4" spans="1:16" ht="22.15" customHeight="1" x14ac:dyDescent="0.2">
      <c r="A4" s="5"/>
      <c r="B4" s="5"/>
      <c r="C4" s="5"/>
      <c r="D4" s="144" t="s">
        <v>15</v>
      </c>
      <c r="E4" s="144"/>
      <c r="F4" s="144"/>
      <c r="G4" s="144"/>
      <c r="H4" s="144"/>
      <c r="I4" s="144"/>
      <c r="J4" s="144"/>
      <c r="K4" s="144"/>
      <c r="L4" s="144"/>
      <c r="M4" s="144"/>
      <c r="N4" s="144"/>
      <c r="O4" s="144"/>
      <c r="P4" s="144"/>
    </row>
    <row r="5" spans="1:16" x14ac:dyDescent="0.2">
      <c r="A5" s="5"/>
      <c r="B5" s="5"/>
      <c r="C5" s="5"/>
      <c r="D5" s="5"/>
      <c r="E5" s="5"/>
      <c r="F5" s="5"/>
      <c r="G5" s="5"/>
      <c r="H5" s="5"/>
      <c r="I5" s="5"/>
      <c r="J5" s="5"/>
      <c r="K5" s="5"/>
      <c r="L5" s="5"/>
      <c r="M5" s="5"/>
    </row>
    <row r="6" spans="1:16" ht="21" customHeight="1" x14ac:dyDescent="0.2">
      <c r="A6" s="103" t="s">
        <v>96</v>
      </c>
      <c r="B6" s="104"/>
      <c r="C6" s="104"/>
      <c r="D6" s="104"/>
      <c r="E6" s="104"/>
      <c r="F6" s="104"/>
      <c r="G6" s="104"/>
      <c r="H6" s="104"/>
      <c r="I6" s="104"/>
      <c r="J6" s="104"/>
      <c r="K6" s="104"/>
      <c r="L6" s="104"/>
      <c r="M6" s="104"/>
      <c r="N6" s="104"/>
      <c r="O6" s="104"/>
      <c r="P6" s="104"/>
    </row>
    <row r="7" spans="1:16" ht="28.9" customHeight="1" x14ac:dyDescent="0.2">
      <c r="A7" s="105" t="s">
        <v>17</v>
      </c>
      <c r="B7" s="105" t="s">
        <v>127</v>
      </c>
      <c r="C7" s="105" t="s">
        <v>128</v>
      </c>
      <c r="D7" s="105" t="s">
        <v>129</v>
      </c>
      <c r="E7" s="106" t="s">
        <v>130</v>
      </c>
      <c r="F7" s="106" t="s">
        <v>131</v>
      </c>
      <c r="G7" s="105" t="s">
        <v>134</v>
      </c>
      <c r="H7" s="106" t="s">
        <v>132</v>
      </c>
      <c r="I7" s="106" t="s">
        <v>133</v>
      </c>
      <c r="J7" s="107" t="s">
        <v>138</v>
      </c>
      <c r="K7" s="108"/>
      <c r="L7" s="109"/>
      <c r="M7" s="106" t="s">
        <v>141</v>
      </c>
      <c r="N7" s="106" t="s">
        <v>139</v>
      </c>
      <c r="O7" s="106" t="s">
        <v>18</v>
      </c>
      <c r="P7" s="105" t="s">
        <v>140</v>
      </c>
    </row>
    <row r="8" spans="1:16" ht="23.45" customHeight="1" x14ac:dyDescent="0.2">
      <c r="A8" s="105"/>
      <c r="B8" s="105"/>
      <c r="C8" s="105"/>
      <c r="D8" s="105"/>
      <c r="E8" s="106"/>
      <c r="F8" s="106"/>
      <c r="G8" s="105"/>
      <c r="H8" s="106"/>
      <c r="I8" s="106"/>
      <c r="J8" s="6" t="s">
        <v>135</v>
      </c>
      <c r="K8" s="6" t="s">
        <v>136</v>
      </c>
      <c r="L8" s="6" t="s">
        <v>137</v>
      </c>
      <c r="M8" s="106"/>
      <c r="N8" s="106"/>
      <c r="O8" s="106"/>
      <c r="P8" s="105" t="s">
        <v>21</v>
      </c>
    </row>
    <row r="9" spans="1:16" ht="160.5" customHeight="1" x14ac:dyDescent="0.2">
      <c r="A9" s="59">
        <v>759</v>
      </c>
      <c r="B9" s="60" t="s">
        <v>97</v>
      </c>
      <c r="C9" s="8" t="s">
        <v>98</v>
      </c>
      <c r="D9" s="29">
        <v>30</v>
      </c>
      <c r="E9" s="27">
        <v>4</v>
      </c>
      <c r="F9" s="10">
        <f>+E9/D9</f>
        <v>0.13333333333333333</v>
      </c>
      <c r="G9" s="61">
        <v>42506</v>
      </c>
      <c r="H9" s="61">
        <v>42506</v>
      </c>
      <c r="I9" s="1" t="s">
        <v>99</v>
      </c>
      <c r="J9" s="62">
        <v>0</v>
      </c>
      <c r="K9" s="62">
        <v>300000000</v>
      </c>
      <c r="L9" s="63">
        <f>+J9+K9</f>
        <v>300000000</v>
      </c>
      <c r="M9" s="64">
        <v>28000000</v>
      </c>
      <c r="N9" s="65">
        <f>+M9/L9</f>
        <v>9.3333333333333338E-2</v>
      </c>
      <c r="O9" s="66">
        <v>0</v>
      </c>
      <c r="P9" s="67" t="s">
        <v>100</v>
      </c>
    </row>
    <row r="10" spans="1:16" ht="51" x14ac:dyDescent="0.2">
      <c r="A10" s="16">
        <v>760</v>
      </c>
      <c r="B10" s="41" t="s">
        <v>101</v>
      </c>
      <c r="C10" s="18" t="s">
        <v>98</v>
      </c>
      <c r="D10" s="18">
        <v>184</v>
      </c>
      <c r="E10" s="19">
        <v>132</v>
      </c>
      <c r="F10" s="20">
        <f>+E10/D10</f>
        <v>0.71739130434782605</v>
      </c>
      <c r="G10" s="21">
        <v>42521</v>
      </c>
      <c r="H10" s="21">
        <v>42521</v>
      </c>
      <c r="I10" s="22" t="s">
        <v>102</v>
      </c>
      <c r="J10" s="23">
        <v>560000000</v>
      </c>
      <c r="K10" s="23">
        <v>260000000</v>
      </c>
      <c r="L10" s="24">
        <f>+J10+K10</f>
        <v>820000000</v>
      </c>
      <c r="M10" s="20" t="s">
        <v>156</v>
      </c>
      <c r="N10" s="20"/>
      <c r="O10" s="26">
        <v>0</v>
      </c>
      <c r="P10" s="22" t="s">
        <v>100</v>
      </c>
    </row>
    <row r="11" spans="1:16" ht="63.75" hidden="1" x14ac:dyDescent="0.2">
      <c r="A11" s="4" t="s">
        <v>22</v>
      </c>
      <c r="B11" s="40" t="s">
        <v>103</v>
      </c>
      <c r="C11" s="190" t="s">
        <v>104</v>
      </c>
      <c r="D11" s="191"/>
      <c r="E11" s="191"/>
      <c r="F11" s="191"/>
      <c r="G11" s="191"/>
      <c r="H11" s="191"/>
      <c r="I11" s="191"/>
      <c r="J11" s="191"/>
      <c r="K11" s="191"/>
      <c r="L11" s="191"/>
      <c r="M11" s="191"/>
      <c r="N11" s="191"/>
      <c r="O11" s="191"/>
      <c r="P11" s="192"/>
    </row>
    <row r="12" spans="1:16" x14ac:dyDescent="0.2">
      <c r="A12" s="92" t="s">
        <v>48</v>
      </c>
      <c r="B12" s="92"/>
      <c r="C12" s="92"/>
      <c r="D12" s="92"/>
      <c r="E12" s="92"/>
      <c r="F12" s="92"/>
      <c r="G12" s="92"/>
      <c r="H12" s="92"/>
      <c r="I12" s="92"/>
      <c r="J12" s="92"/>
      <c r="K12" s="92"/>
      <c r="L12" s="92"/>
      <c r="M12" s="92"/>
      <c r="N12" s="92"/>
      <c r="O12" s="92"/>
      <c r="P12" s="92"/>
    </row>
  </sheetData>
  <mergeCells count="23">
    <mergeCell ref="C11:P11"/>
    <mergeCell ref="A12:P12"/>
    <mergeCell ref="J7:L7"/>
    <mergeCell ref="M7:M8"/>
    <mergeCell ref="N7:N8"/>
    <mergeCell ref="O7:O8"/>
    <mergeCell ref="P7:P8"/>
    <mergeCell ref="A6:P6"/>
    <mergeCell ref="A7:A8"/>
    <mergeCell ref="B7:B8"/>
    <mergeCell ref="C7:C8"/>
    <mergeCell ref="D7:D8"/>
    <mergeCell ref="E7:E8"/>
    <mergeCell ref="F7:F8"/>
    <mergeCell ref="G7:G8"/>
    <mergeCell ref="H7:H8"/>
    <mergeCell ref="I7:I8"/>
    <mergeCell ref="D4:P4"/>
    <mergeCell ref="A1:C3"/>
    <mergeCell ref="O1:P1"/>
    <mergeCell ref="O2:P2"/>
    <mergeCell ref="O3:P3"/>
    <mergeCell ref="D1:N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12"/>
  <sheetViews>
    <sheetView zoomScale="70" zoomScaleNormal="70" workbookViewId="0">
      <selection activeCell="A4" sqref="A4"/>
    </sheetView>
  </sheetViews>
  <sheetFormatPr baseColWidth="10" defaultColWidth="21" defaultRowHeight="15" x14ac:dyDescent="0.2"/>
  <cols>
    <col min="1" max="1" width="6.5703125" style="3" customWidth="1"/>
    <col min="2" max="2" width="21.28515625" style="3" customWidth="1"/>
    <col min="3" max="3" width="22" style="3" customWidth="1"/>
    <col min="4" max="4" width="10.28515625" style="3" customWidth="1"/>
    <col min="5" max="5" width="17.5703125" style="3" customWidth="1"/>
    <col min="6" max="6" width="18" style="3" customWidth="1"/>
    <col min="7" max="7" width="19" style="3" customWidth="1"/>
    <col min="8" max="8" width="18.28515625" style="3" customWidth="1"/>
    <col min="9" max="9" width="23.5703125" style="3" customWidth="1"/>
    <col min="10" max="11" width="21" style="3"/>
    <col min="12" max="12" width="20.5703125" style="3" customWidth="1"/>
    <col min="13" max="13" width="20.28515625" style="3" customWidth="1"/>
    <col min="14" max="14" width="16.140625" style="3" customWidth="1"/>
    <col min="15" max="15" width="13.140625" style="3" customWidth="1"/>
    <col min="16" max="16384" width="21" style="3"/>
  </cols>
  <sheetData>
    <row r="1" spans="1:16" ht="21.75" customHeight="1" x14ac:dyDescent="0.2">
      <c r="A1" s="93"/>
      <c r="B1" s="94"/>
      <c r="C1" s="95"/>
      <c r="D1" s="159" t="s">
        <v>11</v>
      </c>
      <c r="E1" s="160"/>
      <c r="F1" s="160"/>
      <c r="G1" s="160"/>
      <c r="H1" s="160"/>
      <c r="I1" s="160"/>
      <c r="J1" s="160"/>
      <c r="K1" s="160"/>
      <c r="L1" s="160"/>
      <c r="M1" s="160"/>
      <c r="N1" s="161"/>
      <c r="O1" s="102" t="s">
        <v>12</v>
      </c>
      <c r="P1" s="102"/>
    </row>
    <row r="2" spans="1:16" ht="21.75" customHeight="1" x14ac:dyDescent="0.2">
      <c r="A2" s="96"/>
      <c r="B2" s="97"/>
      <c r="C2" s="98"/>
      <c r="D2" s="162"/>
      <c r="E2" s="160"/>
      <c r="F2" s="160"/>
      <c r="G2" s="160"/>
      <c r="H2" s="160"/>
      <c r="I2" s="160"/>
      <c r="J2" s="160"/>
      <c r="K2" s="160"/>
      <c r="L2" s="160"/>
      <c r="M2" s="160"/>
      <c r="N2" s="161"/>
      <c r="O2" s="102" t="s">
        <v>13</v>
      </c>
      <c r="P2" s="102"/>
    </row>
    <row r="3" spans="1:16" ht="21.75" customHeight="1" x14ac:dyDescent="0.2">
      <c r="A3" s="99"/>
      <c r="B3" s="100"/>
      <c r="C3" s="101"/>
      <c r="D3" s="162"/>
      <c r="E3" s="160"/>
      <c r="F3" s="160"/>
      <c r="G3" s="160"/>
      <c r="H3" s="160"/>
      <c r="I3" s="160"/>
      <c r="J3" s="160"/>
      <c r="K3" s="160"/>
      <c r="L3" s="160"/>
      <c r="M3" s="160"/>
      <c r="N3" s="161"/>
      <c r="O3" s="102" t="s">
        <v>14</v>
      </c>
      <c r="P3" s="102"/>
    </row>
    <row r="4" spans="1:16" ht="22.15" customHeight="1" x14ac:dyDescent="0.2">
      <c r="A4" s="5"/>
      <c r="B4" s="5"/>
      <c r="C4" s="5"/>
      <c r="D4" s="144" t="s">
        <v>15</v>
      </c>
      <c r="E4" s="144"/>
      <c r="F4" s="144"/>
      <c r="G4" s="144"/>
      <c r="H4" s="144"/>
      <c r="I4" s="144"/>
      <c r="J4" s="144"/>
      <c r="K4" s="144"/>
      <c r="L4" s="144"/>
      <c r="M4" s="144"/>
      <c r="N4" s="144"/>
      <c r="O4" s="144"/>
      <c r="P4" s="144"/>
    </row>
    <row r="5" spans="1:16" x14ac:dyDescent="0.2">
      <c r="A5" s="5"/>
      <c r="B5" s="5"/>
      <c r="C5" s="5"/>
      <c r="D5" s="5"/>
      <c r="E5" s="5"/>
      <c r="F5" s="5"/>
      <c r="G5" s="5"/>
      <c r="H5" s="5"/>
      <c r="I5" s="5"/>
      <c r="J5" s="5"/>
      <c r="K5" s="5"/>
      <c r="L5" s="5"/>
      <c r="M5" s="5"/>
    </row>
    <row r="6" spans="1:16" ht="21" customHeight="1" x14ac:dyDescent="0.2">
      <c r="A6" s="103" t="s">
        <v>105</v>
      </c>
      <c r="B6" s="104"/>
      <c r="C6" s="104"/>
      <c r="D6" s="104"/>
      <c r="E6" s="104"/>
      <c r="F6" s="104"/>
      <c r="G6" s="104"/>
      <c r="H6" s="104"/>
      <c r="I6" s="104"/>
      <c r="J6" s="104"/>
      <c r="K6" s="104"/>
      <c r="L6" s="104"/>
      <c r="M6" s="104"/>
      <c r="N6" s="104"/>
      <c r="O6" s="104"/>
      <c r="P6" s="104"/>
    </row>
    <row r="7" spans="1:16" ht="28.9" customHeight="1" x14ac:dyDescent="0.2">
      <c r="A7" s="105" t="s">
        <v>17</v>
      </c>
      <c r="B7" s="105" t="s">
        <v>127</v>
      </c>
      <c r="C7" s="105" t="s">
        <v>128</v>
      </c>
      <c r="D7" s="105" t="s">
        <v>129</v>
      </c>
      <c r="E7" s="106" t="s">
        <v>130</v>
      </c>
      <c r="F7" s="106" t="s">
        <v>131</v>
      </c>
      <c r="G7" s="105" t="s">
        <v>134</v>
      </c>
      <c r="H7" s="106" t="s">
        <v>132</v>
      </c>
      <c r="I7" s="106" t="s">
        <v>133</v>
      </c>
      <c r="J7" s="107" t="s">
        <v>138</v>
      </c>
      <c r="K7" s="108"/>
      <c r="L7" s="109"/>
      <c r="M7" s="106" t="s">
        <v>141</v>
      </c>
      <c r="N7" s="106" t="s">
        <v>139</v>
      </c>
      <c r="O7" s="106" t="s">
        <v>18</v>
      </c>
      <c r="P7" s="105" t="s">
        <v>140</v>
      </c>
    </row>
    <row r="8" spans="1:16" ht="23.45" customHeight="1" x14ac:dyDescent="0.2">
      <c r="A8" s="105"/>
      <c r="B8" s="105"/>
      <c r="C8" s="105"/>
      <c r="D8" s="105"/>
      <c r="E8" s="106"/>
      <c r="F8" s="106"/>
      <c r="G8" s="105"/>
      <c r="H8" s="106"/>
      <c r="I8" s="106"/>
      <c r="J8" s="6" t="s">
        <v>135</v>
      </c>
      <c r="K8" s="6" t="s">
        <v>136</v>
      </c>
      <c r="L8" s="6" t="s">
        <v>137</v>
      </c>
      <c r="M8" s="106"/>
      <c r="N8" s="106"/>
      <c r="O8" s="106"/>
      <c r="P8" s="105" t="s">
        <v>21</v>
      </c>
    </row>
    <row r="9" spans="1:16" ht="127.5" customHeight="1" x14ac:dyDescent="0.2">
      <c r="A9" s="59">
        <v>764</v>
      </c>
      <c r="B9" s="60" t="s">
        <v>106</v>
      </c>
      <c r="C9" s="8" t="s">
        <v>1</v>
      </c>
      <c r="D9" s="29">
        <v>12</v>
      </c>
      <c r="E9" s="27">
        <v>14</v>
      </c>
      <c r="F9" s="10">
        <f>+E9/D9</f>
        <v>1.1666666666666667</v>
      </c>
      <c r="G9" s="61">
        <v>42541</v>
      </c>
      <c r="H9" s="61">
        <v>42541</v>
      </c>
      <c r="I9" s="1" t="s">
        <v>25</v>
      </c>
      <c r="J9" s="62">
        <v>0</v>
      </c>
      <c r="K9" s="62">
        <v>4000000000</v>
      </c>
      <c r="L9" s="63">
        <f>+J9+K9</f>
        <v>4000000000</v>
      </c>
      <c r="M9" s="64">
        <v>3734637652</v>
      </c>
      <c r="N9" s="65">
        <f>+M9/L9</f>
        <v>0.93365941299999999</v>
      </c>
      <c r="O9" s="66">
        <v>0</v>
      </c>
      <c r="P9" s="67" t="s">
        <v>10</v>
      </c>
    </row>
    <row r="10" spans="1:16" ht="51" x14ac:dyDescent="0.2">
      <c r="A10" s="16">
        <v>763</v>
      </c>
      <c r="B10" s="41" t="s">
        <v>107</v>
      </c>
      <c r="C10" s="18" t="s">
        <v>1</v>
      </c>
      <c r="D10" s="18">
        <v>2</v>
      </c>
      <c r="E10" s="19">
        <v>2</v>
      </c>
      <c r="F10" s="20">
        <f>+E10/D10</f>
        <v>1</v>
      </c>
      <c r="G10" s="21">
        <v>42541</v>
      </c>
      <c r="H10" s="21">
        <v>42541</v>
      </c>
      <c r="I10" s="22" t="s">
        <v>25</v>
      </c>
      <c r="J10" s="23">
        <v>0</v>
      </c>
      <c r="K10" s="23">
        <v>1000000000</v>
      </c>
      <c r="L10" s="24">
        <f>+J10+K10</f>
        <v>1000000000</v>
      </c>
      <c r="M10" s="23" t="s">
        <v>156</v>
      </c>
      <c r="N10" s="20"/>
      <c r="O10" s="26">
        <v>0</v>
      </c>
      <c r="P10" s="22" t="s">
        <v>10</v>
      </c>
    </row>
    <row r="11" spans="1:16" ht="38.25" x14ac:dyDescent="0.2">
      <c r="A11" s="4" t="s">
        <v>22</v>
      </c>
      <c r="B11" s="40" t="s">
        <v>108</v>
      </c>
      <c r="C11" s="8" t="s">
        <v>1</v>
      </c>
      <c r="D11" s="8">
        <v>8</v>
      </c>
      <c r="E11" s="9">
        <v>0</v>
      </c>
      <c r="F11" s="10">
        <f>+E11/D11</f>
        <v>0</v>
      </c>
      <c r="G11" s="11">
        <v>42563</v>
      </c>
      <c r="H11" s="11">
        <v>42563</v>
      </c>
      <c r="I11" s="15" t="s">
        <v>109</v>
      </c>
      <c r="J11" s="12">
        <v>0</v>
      </c>
      <c r="K11" s="12">
        <v>3300000000</v>
      </c>
      <c r="L11" s="13">
        <f>+J11+K11</f>
        <v>3300000000</v>
      </c>
      <c r="M11" s="14">
        <v>0</v>
      </c>
      <c r="N11" s="10">
        <f>+M11/L11</f>
        <v>0</v>
      </c>
      <c r="O11" s="15">
        <v>0</v>
      </c>
      <c r="P11" s="1" t="s">
        <v>10</v>
      </c>
    </row>
    <row r="12" spans="1:16" x14ac:dyDescent="0.2">
      <c r="A12" s="92" t="s">
        <v>48</v>
      </c>
      <c r="B12" s="92"/>
      <c r="C12" s="92"/>
      <c r="D12" s="92"/>
      <c r="E12" s="92"/>
      <c r="F12" s="92"/>
      <c r="G12" s="92"/>
      <c r="H12" s="92"/>
      <c r="I12" s="92"/>
      <c r="J12" s="92"/>
      <c r="K12" s="92"/>
      <c r="L12" s="92"/>
      <c r="M12" s="92"/>
      <c r="N12" s="92"/>
      <c r="O12" s="92"/>
      <c r="P12" s="92"/>
    </row>
  </sheetData>
  <mergeCells count="22">
    <mergeCell ref="A12:P12"/>
    <mergeCell ref="J7:L7"/>
    <mergeCell ref="M7:M8"/>
    <mergeCell ref="N7:N8"/>
    <mergeCell ref="O7:O8"/>
    <mergeCell ref="P7:P8"/>
    <mergeCell ref="A6:P6"/>
    <mergeCell ref="A7:A8"/>
    <mergeCell ref="B7:B8"/>
    <mergeCell ref="C7:C8"/>
    <mergeCell ref="D7:D8"/>
    <mergeCell ref="E7:E8"/>
    <mergeCell ref="F7:F8"/>
    <mergeCell ref="G7:G8"/>
    <mergeCell ref="H7:H8"/>
    <mergeCell ref="I7:I8"/>
    <mergeCell ref="D4:P4"/>
    <mergeCell ref="A1:C3"/>
    <mergeCell ref="O1:P1"/>
    <mergeCell ref="O2:P2"/>
    <mergeCell ref="O3:P3"/>
    <mergeCell ref="D1:N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R16"/>
  <sheetViews>
    <sheetView zoomScale="70" zoomScaleNormal="70" workbookViewId="0">
      <selection activeCell="D1" sqref="D1:N3"/>
    </sheetView>
  </sheetViews>
  <sheetFormatPr baseColWidth="10" defaultColWidth="21" defaultRowHeight="15" x14ac:dyDescent="0.2"/>
  <cols>
    <col min="1" max="1" width="7.28515625" style="3" customWidth="1"/>
    <col min="2" max="2" width="26.5703125" style="3" customWidth="1"/>
    <col min="3" max="3" width="22" style="3" customWidth="1"/>
    <col min="4" max="4" width="13.28515625" style="3" customWidth="1"/>
    <col min="5" max="5" width="17.5703125" style="3" customWidth="1"/>
    <col min="6" max="6" width="18" style="3" customWidth="1"/>
    <col min="7" max="7" width="21" style="3"/>
    <col min="8" max="8" width="18.28515625" style="3" customWidth="1"/>
    <col min="9" max="9" width="25.5703125" style="3" customWidth="1"/>
    <col min="10" max="11" width="21" style="3"/>
    <col min="12" max="12" width="18.140625" style="3" customWidth="1"/>
    <col min="13" max="13" width="21" style="3"/>
    <col min="14" max="14" width="16.140625" style="3" customWidth="1"/>
    <col min="15" max="15" width="12.28515625" style="3" customWidth="1"/>
    <col min="16" max="16" width="21" style="3"/>
    <col min="17" max="18" width="52.85546875" style="3" customWidth="1"/>
    <col min="19" max="16384" width="21" style="3"/>
  </cols>
  <sheetData>
    <row r="1" spans="1:18" ht="21.75" customHeight="1" x14ac:dyDescent="0.2">
      <c r="A1" s="93"/>
      <c r="B1" s="94"/>
      <c r="C1" s="95"/>
      <c r="D1" s="159" t="s">
        <v>11</v>
      </c>
      <c r="E1" s="160"/>
      <c r="F1" s="160"/>
      <c r="G1" s="160"/>
      <c r="H1" s="160"/>
      <c r="I1" s="160"/>
      <c r="J1" s="160"/>
      <c r="K1" s="160"/>
      <c r="L1" s="160"/>
      <c r="M1" s="160"/>
      <c r="N1" s="161"/>
      <c r="O1" s="102" t="s">
        <v>12</v>
      </c>
      <c r="P1" s="102"/>
    </row>
    <row r="2" spans="1:18" ht="21.75" customHeight="1" x14ac:dyDescent="0.2">
      <c r="A2" s="96"/>
      <c r="B2" s="97"/>
      <c r="C2" s="98"/>
      <c r="D2" s="162"/>
      <c r="E2" s="160"/>
      <c r="F2" s="160"/>
      <c r="G2" s="160"/>
      <c r="H2" s="160"/>
      <c r="I2" s="160"/>
      <c r="J2" s="160"/>
      <c r="K2" s="160"/>
      <c r="L2" s="160"/>
      <c r="M2" s="160"/>
      <c r="N2" s="161"/>
      <c r="O2" s="102" t="s">
        <v>13</v>
      </c>
      <c r="P2" s="102"/>
    </row>
    <row r="3" spans="1:18" ht="21.75" customHeight="1" x14ac:dyDescent="0.2">
      <c r="A3" s="99"/>
      <c r="B3" s="100"/>
      <c r="C3" s="101"/>
      <c r="D3" s="162"/>
      <c r="E3" s="160"/>
      <c r="F3" s="160"/>
      <c r="G3" s="160"/>
      <c r="H3" s="160"/>
      <c r="I3" s="160"/>
      <c r="J3" s="160"/>
      <c r="K3" s="160"/>
      <c r="L3" s="160"/>
      <c r="M3" s="160"/>
      <c r="N3" s="161"/>
      <c r="O3" s="102" t="s">
        <v>14</v>
      </c>
      <c r="P3" s="102"/>
    </row>
    <row r="4" spans="1:18" ht="22.15" customHeight="1" x14ac:dyDescent="0.2">
      <c r="A4" s="5"/>
      <c r="B4" s="5"/>
      <c r="C4" s="5"/>
      <c r="D4" s="144" t="s">
        <v>15</v>
      </c>
      <c r="E4" s="144"/>
      <c r="F4" s="144"/>
      <c r="G4" s="144"/>
      <c r="H4" s="144"/>
      <c r="I4" s="144"/>
      <c r="J4" s="144"/>
      <c r="K4" s="144"/>
      <c r="L4" s="144"/>
      <c r="M4" s="144"/>
      <c r="N4" s="144"/>
      <c r="O4" s="144"/>
      <c r="P4" s="144"/>
      <c r="Q4" s="144"/>
      <c r="R4" s="144"/>
    </row>
    <row r="5" spans="1:18" x14ac:dyDescent="0.2">
      <c r="A5" s="5"/>
      <c r="B5" s="5"/>
      <c r="C5" s="5"/>
      <c r="D5" s="5"/>
      <c r="E5" s="5"/>
      <c r="F5" s="5"/>
      <c r="G5" s="5"/>
      <c r="H5" s="5"/>
      <c r="I5" s="5"/>
      <c r="J5" s="5"/>
      <c r="K5" s="5"/>
      <c r="L5" s="5"/>
      <c r="M5" s="5"/>
    </row>
    <row r="6" spans="1:18" ht="21" customHeight="1" x14ac:dyDescent="0.2">
      <c r="A6" s="103" t="s">
        <v>110</v>
      </c>
      <c r="B6" s="104"/>
      <c r="C6" s="104"/>
      <c r="D6" s="104"/>
      <c r="E6" s="104"/>
      <c r="F6" s="104"/>
      <c r="G6" s="104"/>
      <c r="H6" s="104"/>
      <c r="I6" s="104"/>
      <c r="J6" s="104"/>
      <c r="K6" s="104"/>
      <c r="L6" s="104"/>
      <c r="M6" s="104"/>
      <c r="N6" s="104"/>
      <c r="O6" s="104"/>
      <c r="P6" s="104"/>
      <c r="Q6" s="104"/>
      <c r="R6" s="104"/>
    </row>
    <row r="7" spans="1:18" ht="28.9" customHeight="1" x14ac:dyDescent="0.2">
      <c r="A7" s="105" t="s">
        <v>17</v>
      </c>
      <c r="B7" s="105" t="s">
        <v>127</v>
      </c>
      <c r="C7" s="105" t="s">
        <v>128</v>
      </c>
      <c r="D7" s="105" t="s">
        <v>129</v>
      </c>
      <c r="E7" s="106" t="s">
        <v>130</v>
      </c>
      <c r="F7" s="106" t="s">
        <v>131</v>
      </c>
      <c r="G7" s="105" t="s">
        <v>134</v>
      </c>
      <c r="H7" s="106" t="s">
        <v>132</v>
      </c>
      <c r="I7" s="106" t="s">
        <v>133</v>
      </c>
      <c r="J7" s="107" t="s">
        <v>138</v>
      </c>
      <c r="K7" s="108"/>
      <c r="L7" s="109"/>
      <c r="M7" s="106" t="s">
        <v>141</v>
      </c>
      <c r="N7" s="106" t="s">
        <v>139</v>
      </c>
      <c r="O7" s="106" t="s">
        <v>18</v>
      </c>
      <c r="P7" s="105" t="s">
        <v>140</v>
      </c>
      <c r="Q7" s="105" t="s">
        <v>19</v>
      </c>
      <c r="R7" s="105" t="s">
        <v>20</v>
      </c>
    </row>
    <row r="8" spans="1:18" ht="23.45" customHeight="1" x14ac:dyDescent="0.2">
      <c r="A8" s="105"/>
      <c r="B8" s="105"/>
      <c r="C8" s="105"/>
      <c r="D8" s="105"/>
      <c r="E8" s="106"/>
      <c r="F8" s="106"/>
      <c r="G8" s="105"/>
      <c r="H8" s="106"/>
      <c r="I8" s="106"/>
      <c r="J8" s="6" t="s">
        <v>135</v>
      </c>
      <c r="K8" s="6" t="s">
        <v>136</v>
      </c>
      <c r="L8" s="6" t="s">
        <v>137</v>
      </c>
      <c r="M8" s="106"/>
      <c r="N8" s="106"/>
      <c r="O8" s="106"/>
      <c r="P8" s="105" t="s">
        <v>21</v>
      </c>
      <c r="Q8" s="105"/>
      <c r="R8" s="105"/>
    </row>
    <row r="9" spans="1:18" ht="76.5" customHeight="1" x14ac:dyDescent="0.2">
      <c r="A9" s="168">
        <v>707</v>
      </c>
      <c r="B9" s="40" t="s">
        <v>111</v>
      </c>
      <c r="C9" s="8" t="s">
        <v>3</v>
      </c>
      <c r="D9" s="29">
        <v>19</v>
      </c>
      <c r="E9" s="174">
        <v>65</v>
      </c>
      <c r="F9" s="182">
        <f>+E9/(D9+D10)</f>
        <v>0.98484848484848486</v>
      </c>
      <c r="G9" s="11">
        <v>42401</v>
      </c>
      <c r="H9" s="11">
        <v>42401</v>
      </c>
      <c r="I9" s="186" t="s">
        <v>25</v>
      </c>
      <c r="J9" s="176">
        <v>0</v>
      </c>
      <c r="K9" s="176">
        <v>3657647925</v>
      </c>
      <c r="L9" s="178">
        <f>+J9+K9</f>
        <v>3657647925</v>
      </c>
      <c r="M9" s="182" t="s">
        <v>156</v>
      </c>
      <c r="N9" s="182"/>
      <c r="O9" s="184">
        <v>0</v>
      </c>
      <c r="P9" s="186" t="s">
        <v>4</v>
      </c>
      <c r="Q9" s="194" t="s">
        <v>112</v>
      </c>
      <c r="R9" s="196" t="s">
        <v>153</v>
      </c>
    </row>
    <row r="10" spans="1:18" ht="135" customHeight="1" x14ac:dyDescent="0.2">
      <c r="A10" s="169"/>
      <c r="B10" s="40" t="s">
        <v>113</v>
      </c>
      <c r="C10" s="8" t="s">
        <v>3</v>
      </c>
      <c r="D10" s="29">
        <v>47</v>
      </c>
      <c r="E10" s="175"/>
      <c r="F10" s="183"/>
      <c r="G10" s="11">
        <v>42492</v>
      </c>
      <c r="H10" s="11">
        <v>42492</v>
      </c>
      <c r="I10" s="187"/>
      <c r="J10" s="177"/>
      <c r="K10" s="177"/>
      <c r="L10" s="179"/>
      <c r="M10" s="183"/>
      <c r="N10" s="183"/>
      <c r="O10" s="185"/>
      <c r="P10" s="187"/>
      <c r="Q10" s="195"/>
      <c r="R10" s="197"/>
    </row>
    <row r="11" spans="1:18" ht="102" x14ac:dyDescent="0.2">
      <c r="A11" s="16">
        <v>742</v>
      </c>
      <c r="B11" s="41" t="s">
        <v>114</v>
      </c>
      <c r="C11" s="18" t="s">
        <v>1</v>
      </c>
      <c r="D11" s="18">
        <v>4</v>
      </c>
      <c r="E11" s="19">
        <v>4</v>
      </c>
      <c r="F11" s="20">
        <f t="shared" ref="F11:F15" si="0">+E11/D11</f>
        <v>1</v>
      </c>
      <c r="G11" s="21">
        <v>42439</v>
      </c>
      <c r="H11" s="21">
        <v>42439</v>
      </c>
      <c r="I11" s="22" t="s">
        <v>25</v>
      </c>
      <c r="J11" s="23">
        <v>0</v>
      </c>
      <c r="K11" s="23">
        <v>433444099</v>
      </c>
      <c r="L11" s="24">
        <f>+J11+K11</f>
        <v>433444099</v>
      </c>
      <c r="M11" s="23">
        <v>433444099</v>
      </c>
      <c r="N11" s="20">
        <f>+M11/L11</f>
        <v>1</v>
      </c>
      <c r="O11" s="26">
        <v>0</v>
      </c>
      <c r="P11" s="22" t="s">
        <v>100</v>
      </c>
      <c r="Q11" s="42" t="s">
        <v>115</v>
      </c>
      <c r="R11" s="43" t="s">
        <v>116</v>
      </c>
    </row>
    <row r="12" spans="1:18" ht="51" customHeight="1" x14ac:dyDescent="0.2">
      <c r="A12" s="168">
        <v>737</v>
      </c>
      <c r="B12" s="170" t="s">
        <v>117</v>
      </c>
      <c r="C12" s="8" t="s">
        <v>118</v>
      </c>
      <c r="D12" s="29">
        <v>3970</v>
      </c>
      <c r="E12" s="27">
        <v>4638</v>
      </c>
      <c r="F12" s="10">
        <f t="shared" si="0"/>
        <v>1.1682619647355164</v>
      </c>
      <c r="G12" s="188">
        <v>42440</v>
      </c>
      <c r="H12" s="188">
        <v>42440</v>
      </c>
      <c r="I12" s="186" t="s">
        <v>25</v>
      </c>
      <c r="J12" s="176">
        <v>0</v>
      </c>
      <c r="K12" s="176">
        <v>0</v>
      </c>
      <c r="L12" s="178">
        <f>+J12+K12</f>
        <v>0</v>
      </c>
      <c r="M12" s="180">
        <v>0</v>
      </c>
      <c r="N12" s="199" t="s">
        <v>2</v>
      </c>
      <c r="O12" s="184">
        <v>1</v>
      </c>
      <c r="P12" s="186" t="s">
        <v>0</v>
      </c>
      <c r="Q12" s="194" t="s">
        <v>119</v>
      </c>
      <c r="R12" s="193" t="s">
        <v>61</v>
      </c>
    </row>
    <row r="13" spans="1:18" ht="92.25" customHeight="1" x14ac:dyDescent="0.2">
      <c r="A13" s="169"/>
      <c r="B13" s="171"/>
      <c r="C13" s="8" t="s">
        <v>120</v>
      </c>
      <c r="D13" s="29">
        <v>8280</v>
      </c>
      <c r="E13" s="9">
        <v>10042</v>
      </c>
      <c r="F13" s="10">
        <f t="shared" si="0"/>
        <v>1.2128019323671497</v>
      </c>
      <c r="G13" s="189"/>
      <c r="H13" s="189"/>
      <c r="I13" s="187"/>
      <c r="J13" s="177"/>
      <c r="K13" s="177"/>
      <c r="L13" s="179"/>
      <c r="M13" s="181"/>
      <c r="N13" s="200"/>
      <c r="O13" s="185"/>
      <c r="P13" s="187"/>
      <c r="Q13" s="198"/>
      <c r="R13" s="193"/>
    </row>
    <row r="14" spans="1:18" ht="306" x14ac:dyDescent="0.2">
      <c r="A14" s="16">
        <v>740</v>
      </c>
      <c r="B14" s="41" t="s">
        <v>121</v>
      </c>
      <c r="C14" s="18" t="s">
        <v>1</v>
      </c>
      <c r="D14" s="18">
        <v>10</v>
      </c>
      <c r="E14" s="19">
        <v>10</v>
      </c>
      <c r="F14" s="20">
        <f t="shared" si="0"/>
        <v>1</v>
      </c>
      <c r="G14" s="21">
        <v>42459</v>
      </c>
      <c r="H14" s="21">
        <v>42459</v>
      </c>
      <c r="I14" s="22" t="s">
        <v>25</v>
      </c>
      <c r="J14" s="23">
        <v>0</v>
      </c>
      <c r="K14" s="23">
        <v>1700000000</v>
      </c>
      <c r="L14" s="24">
        <f>+J14+K14</f>
        <v>1700000000</v>
      </c>
      <c r="M14" s="23">
        <v>1686935475</v>
      </c>
      <c r="N14" s="20">
        <f>+M14/L14</f>
        <v>0.99231498529411766</v>
      </c>
      <c r="O14" s="26">
        <v>0</v>
      </c>
      <c r="P14" s="22" t="s">
        <v>0</v>
      </c>
      <c r="Q14" s="42" t="s">
        <v>122</v>
      </c>
      <c r="R14" s="43" t="s">
        <v>150</v>
      </c>
    </row>
    <row r="15" spans="1:18" ht="204" x14ac:dyDescent="0.2">
      <c r="A15" s="4">
        <v>741</v>
      </c>
      <c r="B15" s="40" t="s">
        <v>123</v>
      </c>
      <c r="C15" s="8" t="s">
        <v>124</v>
      </c>
      <c r="D15" s="8">
        <v>2</v>
      </c>
      <c r="E15" s="9">
        <v>3</v>
      </c>
      <c r="F15" s="10">
        <f t="shared" si="0"/>
        <v>1.5</v>
      </c>
      <c r="G15" s="11">
        <v>42458</v>
      </c>
      <c r="H15" s="11">
        <v>42458</v>
      </c>
      <c r="I15" s="1" t="s">
        <v>25</v>
      </c>
      <c r="J15" s="12">
        <v>0</v>
      </c>
      <c r="K15" s="12">
        <v>7000000000</v>
      </c>
      <c r="L15" s="13">
        <f>+J15+K15</f>
        <v>7000000000</v>
      </c>
      <c r="M15" s="14">
        <v>2986335000</v>
      </c>
      <c r="N15" s="10">
        <f>+M15/L15</f>
        <v>0.4266192857142857</v>
      </c>
      <c r="O15" s="15">
        <v>0</v>
      </c>
      <c r="P15" s="1" t="s">
        <v>4</v>
      </c>
      <c r="Q15" s="45" t="s">
        <v>125</v>
      </c>
      <c r="R15" s="70" t="s">
        <v>126</v>
      </c>
    </row>
    <row r="16" spans="1:18" x14ac:dyDescent="0.2">
      <c r="A16" s="92" t="s">
        <v>48</v>
      </c>
      <c r="B16" s="92"/>
      <c r="C16" s="92"/>
      <c r="D16" s="92"/>
      <c r="E16" s="92"/>
      <c r="F16" s="92"/>
      <c r="G16" s="92"/>
      <c r="H16" s="92"/>
      <c r="I16" s="92"/>
      <c r="J16" s="92"/>
      <c r="K16" s="92"/>
      <c r="L16" s="92"/>
      <c r="M16" s="92"/>
      <c r="N16" s="92"/>
      <c r="O16" s="92"/>
      <c r="P16" s="92"/>
    </row>
  </sheetData>
  <mergeCells count="51">
    <mergeCell ref="P7:P8"/>
    <mergeCell ref="Q12:Q13"/>
    <mergeCell ref="O9:O10"/>
    <mergeCell ref="P9:P10"/>
    <mergeCell ref="A16:P16"/>
    <mergeCell ref="M12:M13"/>
    <mergeCell ref="N12:N13"/>
    <mergeCell ref="O12:O13"/>
    <mergeCell ref="P12:P13"/>
    <mergeCell ref="E9:E10"/>
    <mergeCell ref="F9:F10"/>
    <mergeCell ref="J12:J13"/>
    <mergeCell ref="K12:K13"/>
    <mergeCell ref="L12:L13"/>
    <mergeCell ref="M9:M10"/>
    <mergeCell ref="N9:N10"/>
    <mergeCell ref="R12:R13"/>
    <mergeCell ref="Q9:Q10"/>
    <mergeCell ref="R9:R10"/>
    <mergeCell ref="A9:A10"/>
    <mergeCell ref="I9:I10"/>
    <mergeCell ref="J9:J10"/>
    <mergeCell ref="K9:K10"/>
    <mergeCell ref="L9:L10"/>
    <mergeCell ref="G12:G13"/>
    <mergeCell ref="H12:H13"/>
    <mergeCell ref="I12:I13"/>
    <mergeCell ref="A12:A13"/>
    <mergeCell ref="B12:B13"/>
    <mergeCell ref="A6:R6"/>
    <mergeCell ref="A7:A8"/>
    <mergeCell ref="B7:B8"/>
    <mergeCell ref="C7:C8"/>
    <mergeCell ref="D7:D8"/>
    <mergeCell ref="E7:E8"/>
    <mergeCell ref="F7:F8"/>
    <mergeCell ref="G7:G8"/>
    <mergeCell ref="H7:H8"/>
    <mergeCell ref="I7:I8"/>
    <mergeCell ref="R7:R8"/>
    <mergeCell ref="Q7:Q8"/>
    <mergeCell ref="J7:L7"/>
    <mergeCell ref="M7:M8"/>
    <mergeCell ref="N7:N8"/>
    <mergeCell ref="O7:O8"/>
    <mergeCell ref="D4:R4"/>
    <mergeCell ref="A1:C3"/>
    <mergeCell ref="O1:P1"/>
    <mergeCell ref="O2:P2"/>
    <mergeCell ref="O3:P3"/>
    <mergeCell ref="D1:N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Portada</vt:lpstr>
      <vt:lpstr>Conv Formac</vt:lpstr>
      <vt:lpstr>Conv Inves</vt:lpstr>
      <vt:lpstr>Conv Innov</vt:lpstr>
      <vt:lpstr>Conv Cult</vt:lpstr>
      <vt:lpstr>Conv Intern</vt:lpstr>
      <vt:lpstr>Conv Bio</vt:lpstr>
      <vt:lpstr>Conv 2015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Isabel Prieto Alzate</dc:creator>
  <cp:lastModifiedBy>Adriana Isabel Prieto Alzate</cp:lastModifiedBy>
  <dcterms:created xsi:type="dcterms:W3CDTF">2017-01-23T15:29:53Z</dcterms:created>
  <dcterms:modified xsi:type="dcterms:W3CDTF">2017-02-01T00:30:23Z</dcterms:modified>
</cp:coreProperties>
</file>