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0"/>
  <workbookPr defaultThemeVersion="124226"/>
  <mc:AlternateContent xmlns:mc="http://schemas.openxmlformats.org/markup-compatibility/2006">
    <mc:Choice Requires="x15">
      <x15ac:absPath xmlns:x15ac="http://schemas.microsoft.com/office/spreadsheetml/2010/11/ac" url="C:\Users\Torre\Documents\Ministerio\2022\Planes\4. trimestre\"/>
    </mc:Choice>
  </mc:AlternateContent>
  <xr:revisionPtr revIDLastSave="0" documentId="13_ncr:1_{B6EC554E-4A99-44D2-AACE-3267939EDF22}" xr6:coauthVersionLast="36" xr6:coauthVersionMax="47" xr10:uidLastSave="{00000000-0000-0000-0000-000000000000}"/>
  <bookViews>
    <workbookView xWindow="0" yWindow="0" windowWidth="24000" windowHeight="8925" tabRatio="1000" firstSheet="1" activeTab="1" xr2:uid="{00000000-000D-0000-FFFF-FFFF00000000}"/>
  </bookViews>
  <sheets>
    <sheet name="Gestión" sheetId="29" state="hidden" r:id="rId1"/>
    <sheet name="Seg. Inf" sheetId="30" r:id="rId2"/>
    <sheet name="Matriz de calificación" sheetId="18" state="hidden" r:id="rId3"/>
    <sheet name="No Eliminar" sheetId="19" state="hidden" r:id="rId4"/>
    <sheet name="Control de Cambios" sheetId="25" state="hidden" r:id="rId5"/>
  </sheets>
  <externalReferences>
    <externalReference r:id="rId6"/>
  </externalReferences>
  <definedNames>
    <definedName name="_xlnm._FilterDatabase" localSheetId="0" hidden="1">Gestión!$B$7:$AL$7</definedName>
    <definedName name="_xlnm._FilterDatabase" localSheetId="1" hidden="1">'Seg. Inf'!$B$7:$AN$7</definedName>
    <definedName name="_xlnm.Print_Area" localSheetId="0">Gestión!$A$1:$AM$8</definedName>
    <definedName name="_xlnm.Print_Area" localSheetId="2">'Matriz de calificación'!$A$1:$AJ$18</definedName>
    <definedName name="_xlnm.Print_Area" localSheetId="1">'Seg. Inf'!$A$1:$AO$10</definedName>
    <definedName name="Control_Existente">[1]Hoja4!$H$3:$H$4</definedName>
    <definedName name="Impacto">[1]Hoja4!$F$3:$F$7</definedName>
    <definedName name="Probabilidad">[1]Hoja4!$E$3:$E$7</definedName>
    <definedName name="Tipo_de_Riesgo">[1]Hoja4!$D$3:$D$9</definedName>
    <definedName name="_xlnm.Print_Titles" localSheetId="0">Gestión!$3:$7</definedName>
    <definedName name="_xlnm.Print_Titles" localSheetId="1">'Seg. Inf'!$3:$7</definedName>
  </definedNames>
  <calcPr calcId="179021"/>
</workbook>
</file>

<file path=xl/calcChain.xml><?xml version="1.0" encoding="utf-8"?>
<calcChain xmlns="http://schemas.openxmlformats.org/spreadsheetml/2006/main">
  <c r="X13" i="30" l="1"/>
  <c r="V13" i="30"/>
  <c r="T13" i="30"/>
  <c r="P13" i="30"/>
  <c r="L13" i="30"/>
  <c r="M13" i="30" s="1"/>
  <c r="X12" i="30"/>
  <c r="V12" i="30"/>
  <c r="T12" i="30"/>
  <c r="P12" i="30"/>
  <c r="L12" i="30"/>
  <c r="M12" i="30" s="1"/>
  <c r="X11" i="30"/>
  <c r="V11" i="30"/>
  <c r="T11" i="30"/>
  <c r="AE11" i="30" s="1"/>
  <c r="P11" i="30"/>
  <c r="L11" i="30"/>
  <c r="V10" i="29"/>
  <c r="T10" i="29"/>
  <c r="R10" i="29"/>
  <c r="V9" i="29"/>
  <c r="T9" i="29"/>
  <c r="R9" i="29"/>
  <c r="N9" i="29"/>
  <c r="J9" i="29"/>
  <c r="K9" i="29" s="1"/>
  <c r="V11" i="29"/>
  <c r="T11" i="29"/>
  <c r="R11" i="29"/>
  <c r="N11" i="29"/>
  <c r="J11" i="29"/>
  <c r="AE12" i="30" l="1"/>
  <c r="AF12" i="30" s="1"/>
  <c r="W9" i="29"/>
  <c r="Y11" i="30"/>
  <c r="Y13" i="30"/>
  <c r="AC13" i="30" s="1"/>
  <c r="AD13" i="30" s="1"/>
  <c r="AE13" i="30"/>
  <c r="AF13" i="30" s="1"/>
  <c r="Y12" i="30"/>
  <c r="AC12" i="30" s="1"/>
  <c r="AD12" i="30" s="1"/>
  <c r="AC9" i="29"/>
  <c r="AC10" i="29" s="1"/>
  <c r="W10" i="29"/>
  <c r="W11" i="29"/>
  <c r="O13" i="30"/>
  <c r="Q13" i="30" s="1"/>
  <c r="O12" i="30"/>
  <c r="Q12" i="30" s="1"/>
  <c r="M11" i="30"/>
  <c r="O11" i="30"/>
  <c r="Q11" i="30" s="1"/>
  <c r="AA9" i="29"/>
  <c r="AB9" i="29" s="1"/>
  <c r="M9" i="29"/>
  <c r="O9" i="29" s="1"/>
  <c r="AC11" i="29"/>
  <c r="AD11" i="29" s="1"/>
  <c r="K11" i="29"/>
  <c r="M11" i="29"/>
  <c r="O11" i="29" s="1"/>
  <c r="AC11" i="30" l="1"/>
  <c r="AD11" i="30" s="1"/>
  <c r="AF11" i="30"/>
  <c r="AG13" i="30"/>
  <c r="AD10" i="29"/>
  <c r="AD9" i="29"/>
  <c r="AE9" i="29" s="1"/>
  <c r="AA11" i="29"/>
  <c r="AB11" i="29" s="1"/>
  <c r="AE11" i="29" s="1"/>
  <c r="AG12" i="30"/>
  <c r="AA10" i="29"/>
  <c r="AG11" i="30" l="1"/>
  <c r="AB10" i="29"/>
  <c r="AE10" i="29" s="1"/>
  <c r="L8" i="30" l="1"/>
  <c r="M8" i="30" s="1"/>
  <c r="X10" i="30" l="1"/>
  <c r="V10" i="30"/>
  <c r="T10" i="30"/>
  <c r="X9" i="30"/>
  <c r="V9" i="30"/>
  <c r="T9" i="30"/>
  <c r="X8" i="30"/>
  <c r="V8" i="30"/>
  <c r="T8" i="30"/>
  <c r="P8" i="30"/>
  <c r="N8" i="29"/>
  <c r="M8" i="29" s="1"/>
  <c r="V8" i="29"/>
  <c r="T8" i="29"/>
  <c r="R8" i="29"/>
  <c r="J8" i="29"/>
  <c r="Y8" i="30" l="1"/>
  <c r="AC8" i="30" s="1"/>
  <c r="W8" i="29"/>
  <c r="Y10" i="30"/>
  <c r="Y9" i="30"/>
  <c r="O8" i="29"/>
  <c r="O8" i="30"/>
  <c r="Q8" i="30" s="1"/>
  <c r="AE8" i="30"/>
  <c r="AC8" i="29"/>
  <c r="K8" i="29"/>
  <c r="AF8" i="30" l="1"/>
  <c r="AE9" i="30"/>
  <c r="AD8" i="29"/>
  <c r="AD8" i="30"/>
  <c r="AC9" i="30"/>
  <c r="AA8" i="29"/>
  <c r="AG8" i="30" l="1"/>
  <c r="AF9" i="30"/>
  <c r="AE10" i="30"/>
  <c r="AB8" i="29"/>
  <c r="AE8" i="29" s="1"/>
  <c r="AC10" i="30"/>
  <c r="AD9" i="30"/>
  <c r="AG9" i="30" l="1"/>
  <c r="AF10" i="30"/>
  <c r="AD10" i="30"/>
  <c r="AG10" i="3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Laura Jimena Cuellar Sabogal</author>
  </authors>
  <commentList>
    <comment ref="AG6" authorId="0" shapeId="0" xr:uid="{AEFB775A-DBC3-4EDE-ABEA-2B77F937126A}">
      <text>
        <r>
          <rPr>
            <sz val="9"/>
            <color indexed="81"/>
            <rFont val="Tahoma"/>
            <family val="2"/>
          </rPr>
          <t>El plan de contingencia aplica de acuerdo con la naturaleza del riesgo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Laura Jimena Cuellar Sabogal</author>
  </authors>
  <commentList>
    <comment ref="AI6" authorId="0" shapeId="0" xr:uid="{1935B936-202A-4F0B-A070-0F0BFA05A333}">
      <text>
        <r>
          <rPr>
            <sz val="9"/>
            <color indexed="81"/>
            <rFont val="Tahoma"/>
            <family val="2"/>
          </rPr>
          <t>El plan de contingencia aplica de acuerdo con la naturaleza del riesgo</t>
        </r>
      </text>
    </comment>
  </commentList>
</comments>
</file>

<file path=xl/sharedStrings.xml><?xml version="1.0" encoding="utf-8"?>
<sst xmlns="http://schemas.openxmlformats.org/spreadsheetml/2006/main" count="523" uniqueCount="299">
  <si>
    <t>PROCESO</t>
  </si>
  <si>
    <t>DESCRIPCIÓN DE RIESGO</t>
  </si>
  <si>
    <t>PROBABILIDAD</t>
  </si>
  <si>
    <t>IMPACTO</t>
  </si>
  <si>
    <t>FECHA INICIAL</t>
  </si>
  <si>
    <t>FECHA FINAL</t>
  </si>
  <si>
    <t>Insignificante</t>
  </si>
  <si>
    <t>Riesgo de Corrupción</t>
  </si>
  <si>
    <t>Riesgo de Cumplimiento</t>
  </si>
  <si>
    <t>Improbable</t>
  </si>
  <si>
    <t>Mayor</t>
  </si>
  <si>
    <t>Menor</t>
  </si>
  <si>
    <t>Riesgo Estratégico</t>
  </si>
  <si>
    <t>Moderado</t>
  </si>
  <si>
    <t>Riesgo de Imagen</t>
  </si>
  <si>
    <t>Riesgo Financiero</t>
  </si>
  <si>
    <t>Probable</t>
  </si>
  <si>
    <t>Riesgo de Tecnología</t>
  </si>
  <si>
    <t>Riesgo Operativo</t>
  </si>
  <si>
    <t>Casi seguro</t>
  </si>
  <si>
    <t>Catastrófico</t>
  </si>
  <si>
    <t>Preventivo</t>
  </si>
  <si>
    <t>Probabilidad</t>
  </si>
  <si>
    <t>Impacto</t>
  </si>
  <si>
    <t>Extrema</t>
  </si>
  <si>
    <t>Baja</t>
  </si>
  <si>
    <t>Alta</t>
  </si>
  <si>
    <t>INSIGNIFICANTE (1)</t>
  </si>
  <si>
    <t>MENOR
(2)</t>
  </si>
  <si>
    <t>MODERADO 
(3)</t>
  </si>
  <si>
    <t>MAYOR 
(4)</t>
  </si>
  <si>
    <t>CATASTRÓFICO
(5)</t>
  </si>
  <si>
    <t>IMPROBABLE
(2)</t>
  </si>
  <si>
    <t>PROBABLE
(4)</t>
  </si>
  <si>
    <t>CASI SEGURO
(5)</t>
  </si>
  <si>
    <t>E</t>
  </si>
  <si>
    <t>EXTREMA</t>
  </si>
  <si>
    <t>A</t>
  </si>
  <si>
    <t>ALTA</t>
  </si>
  <si>
    <t>M</t>
  </si>
  <si>
    <t>MODERADA</t>
  </si>
  <si>
    <t>B</t>
  </si>
  <si>
    <t>BAJA</t>
  </si>
  <si>
    <t>B: Zona de riesgo Baja: Asumir el riesgo   -   M: Zona de riesgo Moderada: Asumir el riesgo, Reducir el riesgo
A: Zona de riesgo Alta: Reducir el riesgo, Evitar, Compartir o Transferir    -     E: Zona de riesgo Extrema: Reducir el riesgo, Evitar, Compartir o Transferir</t>
  </si>
  <si>
    <t>Procesos</t>
  </si>
  <si>
    <t>Tipo_de_Riesgo</t>
  </si>
  <si>
    <t>Control_Existente</t>
  </si>
  <si>
    <t>Evaluación</t>
  </si>
  <si>
    <t>Medidas_de_Respuesta</t>
  </si>
  <si>
    <t>Registro</t>
  </si>
  <si>
    <t>Articulación Interinstitucional</t>
  </si>
  <si>
    <t>Articulación para el Cumplimiento de las Órdenes</t>
  </si>
  <si>
    <t>Medidas de Prevención</t>
  </si>
  <si>
    <t>Atención al Ciudadano</t>
  </si>
  <si>
    <t>Caracterizaciones y Registro</t>
  </si>
  <si>
    <t>Cumplimiento Órdenes URT</t>
  </si>
  <si>
    <t>Planeación Estratégica</t>
  </si>
  <si>
    <t>Evaluación Sistema de Control Interno</t>
  </si>
  <si>
    <t>Gestión Contractual</t>
  </si>
  <si>
    <t>Gestión de Comunicaciones</t>
  </si>
  <si>
    <t>Prevención y Gestión de Seguridad</t>
  </si>
  <si>
    <t>Gestión del Conocimiento e Información</t>
  </si>
  <si>
    <t>Gestión Documental</t>
  </si>
  <si>
    <t>Gestión Financiera</t>
  </si>
  <si>
    <t>Mejoramiento Continuo</t>
  </si>
  <si>
    <t>Gestión Logística y de Rec. Físicos</t>
  </si>
  <si>
    <t>Gestión Talento Humano</t>
  </si>
  <si>
    <t>Gestión TIC</t>
  </si>
  <si>
    <t>IDENTIFICACIÓN DEL RIESGO</t>
  </si>
  <si>
    <t>Si</t>
  </si>
  <si>
    <t>PERIODO DE SEGUIMIENTO</t>
  </si>
  <si>
    <t>N°</t>
  </si>
  <si>
    <t>INDICADOR</t>
  </si>
  <si>
    <t>Posible</t>
  </si>
  <si>
    <t>Calificación de Impacto</t>
  </si>
  <si>
    <t>No</t>
  </si>
  <si>
    <t>Rara Vez</t>
  </si>
  <si>
    <t>Ejecución del Control</t>
  </si>
  <si>
    <t>Fuerte</t>
  </si>
  <si>
    <t>Débil</t>
  </si>
  <si>
    <t>Detectivo</t>
  </si>
  <si>
    <t>Aceptar el Riesgo</t>
  </si>
  <si>
    <t>Evitar el Riesgo</t>
  </si>
  <si>
    <t>Compartir el Riesgo</t>
  </si>
  <si>
    <t>Reducir el Riesgo</t>
  </si>
  <si>
    <t>PLAN DE CONTINGENCIA</t>
  </si>
  <si>
    <t>PROBABILIDAD DE OCURRENCIA</t>
  </si>
  <si>
    <t>RARO VEZ
(1)</t>
  </si>
  <si>
    <t xml:space="preserve">Tomado de la “Guía para la administración del riesgo y el diseño de controles en entidades públicas” Versión 04 de Oct de 2018 </t>
  </si>
  <si>
    <t>FECHA</t>
  </si>
  <si>
    <t>CAMBIOS</t>
  </si>
  <si>
    <t>ENTE APROBADOR</t>
  </si>
  <si>
    <t>VERSIÓN</t>
  </si>
  <si>
    <t xml:space="preserve">OBJETIVOS ESTRATÉGICOS RELACIONADOS </t>
  </si>
  <si>
    <t>CONTROL DE CAMBIOS MAPA DE RIESGOS DE XXXXXXX VIGENCIA XXXX</t>
  </si>
  <si>
    <t>Etapa Judicial (Gestión de Restitución de Derechos Étnicos Territoriales)</t>
  </si>
  <si>
    <t>Etapa Judicial (Gestión de Restitución Ley 1448)</t>
  </si>
  <si>
    <t>ACTIVO</t>
  </si>
  <si>
    <t>AMENAZA</t>
  </si>
  <si>
    <t xml:space="preserve">VULNERABILIDAD </t>
  </si>
  <si>
    <t>POSIBLE
(3)</t>
  </si>
  <si>
    <t>Tratamiento_del_riesgo</t>
  </si>
  <si>
    <t xml:space="preserve">CAUSA INMEDIATA </t>
  </si>
  <si>
    <t>CAUSA RAIZ</t>
  </si>
  <si>
    <t>CLASIFICACIÓN  DE RIESGO</t>
  </si>
  <si>
    <t>FRECUENCIA</t>
  </si>
  <si>
    <t>%</t>
  </si>
  <si>
    <t>ZONA DE RIESGO INHERENTE</t>
  </si>
  <si>
    <t>Media</t>
  </si>
  <si>
    <t>Muy Alta</t>
  </si>
  <si>
    <t>Muy Baja</t>
  </si>
  <si>
    <t>Porcentaje</t>
  </si>
  <si>
    <t xml:space="preserve">Leve </t>
  </si>
  <si>
    <t xml:space="preserve">Catastrófico </t>
  </si>
  <si>
    <t>Muy BajaLeve</t>
  </si>
  <si>
    <t>Muy BajaMenor</t>
  </si>
  <si>
    <t>Muy BajaModerado</t>
  </si>
  <si>
    <t>Muy BajaMayor</t>
  </si>
  <si>
    <t>Muy BajaCatastrófico</t>
  </si>
  <si>
    <t>BajaLeve</t>
  </si>
  <si>
    <t>BajaMenor</t>
  </si>
  <si>
    <t>BajaModerado</t>
  </si>
  <si>
    <t>BajaMayor</t>
  </si>
  <si>
    <t>BajaCatastrófico</t>
  </si>
  <si>
    <t>MediaLeve</t>
  </si>
  <si>
    <t>MediaMenor</t>
  </si>
  <si>
    <t>MediaModerado</t>
  </si>
  <si>
    <t>MediaMayor</t>
  </si>
  <si>
    <t>MediaCatastrófico</t>
  </si>
  <si>
    <t>AltaLeve</t>
  </si>
  <si>
    <t>AltaMenor</t>
  </si>
  <si>
    <t>AltaModerado</t>
  </si>
  <si>
    <t>AltaMayor</t>
  </si>
  <si>
    <t>AltaCatastrófico</t>
  </si>
  <si>
    <t>Muy AltaLeve</t>
  </si>
  <si>
    <t>Muy AltaMenor</t>
  </si>
  <si>
    <t>Muy AltaModerado</t>
  </si>
  <si>
    <t>Muy AltaMayor</t>
  </si>
  <si>
    <t>Muy AltaCatastrófico</t>
  </si>
  <si>
    <t>Correctivo</t>
  </si>
  <si>
    <t>Se ejecuta en</t>
  </si>
  <si>
    <t>Manual</t>
  </si>
  <si>
    <t>Automático</t>
  </si>
  <si>
    <t>TIPO DE CONTROL</t>
  </si>
  <si>
    <t>IMPLEMENTACIÓN</t>
  </si>
  <si>
    <t>Documentación</t>
  </si>
  <si>
    <t>Documentado</t>
  </si>
  <si>
    <t>Sin Documentar</t>
  </si>
  <si>
    <t>DOCUMENTACIÓN</t>
  </si>
  <si>
    <t xml:space="preserve">Frecuencia </t>
  </si>
  <si>
    <t>Continua</t>
  </si>
  <si>
    <t>Aleatoria</t>
  </si>
  <si>
    <t>EVIDENCIA</t>
  </si>
  <si>
    <t>Evidencia</t>
  </si>
  <si>
    <t>Con Registro</t>
  </si>
  <si>
    <t>Sin Registro</t>
  </si>
  <si>
    <t>Ejecución y administración de procesos</t>
  </si>
  <si>
    <t>Fraude externo</t>
  </si>
  <si>
    <t>Fraude interno</t>
  </si>
  <si>
    <t>Fallas tecnológicas</t>
  </si>
  <si>
    <t>Relaciones laborales</t>
  </si>
  <si>
    <t>Usuarios, productos y prácticas</t>
  </si>
  <si>
    <t>Daños a activos fijos/ eventos externos</t>
  </si>
  <si>
    <t>Clasificación de Riesgos</t>
  </si>
  <si>
    <t>No se tienen controles para aplicar al impacto</t>
  </si>
  <si>
    <t>PROBABILIDAD RESIDUAL FINAL</t>
  </si>
  <si>
    <t xml:space="preserve">IMPACTO RESIDUAL FINAL </t>
  </si>
  <si>
    <t>Aceptar el riesgo</t>
  </si>
  <si>
    <t xml:space="preserve">TRATAMIENTO </t>
  </si>
  <si>
    <t>PROCESO RELACIONADO  CON EL ACTIVO DE INFORMACIÓN</t>
  </si>
  <si>
    <t>Frecuencia</t>
  </si>
  <si>
    <t>Moderada</t>
  </si>
  <si>
    <t xml:space="preserve">FRECUENCIA </t>
  </si>
  <si>
    <t>Máximo 2 veces por año</t>
  </si>
  <si>
    <t>De 3 a 24 veces por año</t>
  </si>
  <si>
    <t>De 24 a 500 veces por año</t>
  </si>
  <si>
    <t>De 500 veces al año y máximo 5000 veces por año</t>
  </si>
  <si>
    <t>Más de 5000 veces por año</t>
  </si>
  <si>
    <t>ANÁLISIS DEL RIESGO INHERENTE</t>
  </si>
  <si>
    <t>Nro.</t>
  </si>
  <si>
    <t>AFECTACIÓN</t>
  </si>
  <si>
    <t>CALIFICACIÓN</t>
  </si>
  <si>
    <t>ATRIBUTOS</t>
  </si>
  <si>
    <t>Descripción del Control</t>
  </si>
  <si>
    <t>EVALUACIÓN DEL RIESGO - VALORACIÓN DE LOS CONTROLES</t>
  </si>
  <si>
    <t xml:space="preserve"> PROBABILIDAD RESIDUAL </t>
  </si>
  <si>
    <t>ZONA DE RIESGO FINAL</t>
  </si>
  <si>
    <t>Evitar el riesgo</t>
  </si>
  <si>
    <t>Reducir (Compartir)</t>
  </si>
  <si>
    <t>Reducir (Mitigar)</t>
  </si>
  <si>
    <t>PLAN DE ACCIÓN</t>
  </si>
  <si>
    <t>RESPONSABLE</t>
  </si>
  <si>
    <t>EVALUACIÓN DEL RIESGO - NIVEL DEL RIESGO RESIDUAL</t>
  </si>
  <si>
    <t>Afectación Económica o presupuestal</t>
  </si>
  <si>
    <t>Pérdida Reputacional</t>
  </si>
  <si>
    <t xml:space="preserve">     El riesgo afecta la imagen de alguna área de la organización</t>
  </si>
  <si>
    <t xml:space="preserve">     El riesgo afecta la imagen de la entidad internamente, de conocimiento general, nivel interno, de junta dircetiva y accionistas y/o de provedores</t>
  </si>
  <si>
    <t xml:space="preserve">     El riesgo afecta la imagen de la entidad con algunos usuarios de relevancia frente al logro de los objetivos</t>
  </si>
  <si>
    <t xml:space="preserve">     El riesgo afecta la imagen de de la entidad con efecto publicitario sostenido a nivel de sector administrativo, nivel departamental o municipal</t>
  </si>
  <si>
    <t xml:space="preserve">     El riesgo afecta la imagen de la entidad a nivel nacional, con efecto publicitarios sostenible a nivel país</t>
  </si>
  <si>
    <t xml:space="preserve">     Afectación menor a 10 SMLMV</t>
  </si>
  <si>
    <t xml:space="preserve">     Entre 10 y 50 SMLMV</t>
  </si>
  <si>
    <t xml:space="preserve">     Entre 50 y 100 SMLMV</t>
  </si>
  <si>
    <t xml:space="preserve">     Entre 100 y 500 SMLMV</t>
  </si>
  <si>
    <t xml:space="preserve">     Mayor a 500 SMLMV</t>
  </si>
  <si>
    <t>CRITERIO DE IMPACTO</t>
  </si>
  <si>
    <t>IMPACTO INHERENTE</t>
  </si>
  <si>
    <t xml:space="preserve">% IMPACTO RESIDUAL FINAL </t>
  </si>
  <si>
    <t>Código: D102PR03F01</t>
  </si>
  <si>
    <t>Versión: 01</t>
  </si>
  <si>
    <t>Fecha: 18-02-2021</t>
  </si>
  <si>
    <r>
      <t xml:space="preserve">MINISTERIO DE CIENCIA, TECNOLOGÍA E INNOVACIÓN - MINCIENCIAS
MAPA DE RIESGOS DE GESTIÓN VIGENCIA </t>
    </r>
    <r>
      <rPr>
        <b/>
        <sz val="16"/>
        <color rgb="FF0000FF"/>
        <rFont val="Arial Narrow"/>
        <family val="2"/>
      </rPr>
      <t>XXXX</t>
    </r>
  </si>
  <si>
    <t>Gestión de Tecnologías y Sistemas de Información
D103</t>
  </si>
  <si>
    <t xml:space="preserve">Reputacional </t>
  </si>
  <si>
    <t>MODERNIZACIÓN DEL MINISTERIO Y FORTALECIMIENTO INSTITUCIONAL
Generar lineamientos a nivel nacional y regional para implementación de procesos de innovación que generen valor público</t>
  </si>
  <si>
    <t>En caso de materializarse el riesgo, se deben ejecutar las siguientes acciones inmediatas, con el objetivo de reducir los daños que se puedan producir (impacto):
1. Realizar las actividades de interoperabilidad  apoyado en el recurso humano y/o mecanismos manuales</t>
  </si>
  <si>
    <t>Oficina de Tecnologías y Sistemas de Información</t>
  </si>
  <si>
    <t>31 de diciembre de 2021</t>
  </si>
  <si>
    <t>31 de enero de 2021</t>
  </si>
  <si>
    <t xml:space="preserve">COMPONENTE DE RED:
*Firewall
*Optimizador
*Balanceador
*WAF
*Proxy
*Almacenamiento
HARDWARE: Componentes de infraestructura Tecnológica
SERVICIOS: Servicio brindado por parte del Ministerio  para el apoyo de las actividades de los
procesos, tales como: Servicios WEB, intranet </t>
  </si>
  <si>
    <t xml:space="preserve">Ataques  o denegación de servicios - sabotaje </t>
  </si>
  <si>
    <t>Baja capacidad tecnológica</t>
  </si>
  <si>
    <t>Falta de recursos y de recurso humano estable dentro del Ministerio</t>
  </si>
  <si>
    <t>Bajo seguimiento a las interacciones establecidas</t>
  </si>
  <si>
    <t>Contratista Oficina de Tecnología y Sistemas  de Información - Responsable del sistema de gestión de seguridad de la información (SGSI)</t>
  </si>
  <si>
    <t xml:space="preserve">Trimestral </t>
  </si>
  <si>
    <t xml:space="preserve"> SOFTWARE
*Servicios web de la entidad (Scienti - Pagina web Minciencias - Orfeo - Gina - Websafi - MGI,  - A ciencia cierta - Todo es Ciencia - Ideas para el cambio - CA - Servidesk - Colombia es Ciencia - Libro verde) 
SIVEAP - 
* Firma de seguridad - netcosigner - software 
* Almacenamiento servidor
COMPONENTE DE RED:
 *Switchs
*Routers
SERVIDORES
*Servidores de Almacenamiento
*Servidores de aplicaciones 
*Servidores de base de datos 
</t>
  </si>
  <si>
    <t xml:space="preserve"> Falla o manipulación de la infraestructura de equipos del datacenter </t>
  </si>
  <si>
    <t xml:space="preserve">HARDWARE:
*Servidores  
COMPONENTES DE RED 
*Switches
*Router
SOFTWARE 
programas, aplicaciones,  herramientas ofimáticas o sistemas
lógicos para la ejecución de las actividades
</t>
  </si>
  <si>
    <t xml:space="preserve">Daño o falla en los servicios potentes del   datacenter - sismo o terremoto - circuitos eléctricos </t>
  </si>
  <si>
    <t xml:space="preserve">Adherencia a los lineamientos establecidos </t>
  </si>
  <si>
    <t xml:space="preserve">Socialización y seguimiento inadecuada a la  políticas de TI y seguridad y privacidad  de la información </t>
  </si>
  <si>
    <t xml:space="preserve">Falta de seguimiento a posibles ajustes de las políticas de TI y seguridad y privacidad  de la información </t>
  </si>
  <si>
    <t xml:space="preserve">MODERNIZACIÓN DEL MINISTERIO Y FORTALECIMIENTO INSTITUCIONAL
</t>
  </si>
  <si>
    <t xml:space="preserve">Falta de Planeación por desconocimiento del esquema de operación de Oficina de tecnologías y Sistemas de Información </t>
  </si>
  <si>
    <t>MODERNIZACIÓN DEL MINISTERIO Y FORTALECIMIENTO INSTITUCIONAL</t>
  </si>
  <si>
    <t>Cuatrimestral</t>
  </si>
  <si>
    <t>Implementación  V2  Marco de Arquitectura Empresarial (MAE)</t>
  </si>
  <si>
    <t>100% de cumplimiento de los requisitos  priorizados de Gobierno Digital en Minciencias</t>
  </si>
  <si>
    <t xml:space="preserve">Programa estratégico "Gobierno y Gestión de TIC para la CTeI 2020", línea estratégica "Sistemas de Información, Datos y Servicios Digitales "  </t>
  </si>
  <si>
    <r>
      <rPr>
        <b/>
        <sz val="11"/>
        <rFont val="Arial Narrow"/>
        <family val="2"/>
      </rPr>
      <t xml:space="preserve">Plan de Manejo Riesgos </t>
    </r>
    <r>
      <rPr>
        <sz val="11"/>
        <rFont val="Arial Narrow"/>
        <family val="2"/>
      </rPr>
      <t xml:space="preserve">
Generar lineamientos para definir necesidades que contengan componentes de TI
Gestionar mesas de trabajo para la asignación de presupuesto de la Oficina de Tecnologías y sistemas de Información.
Desarrollar una Matriz de responsabilidad cruzada 
</t>
    </r>
  </si>
  <si>
    <r>
      <rPr>
        <b/>
        <sz val="11"/>
        <rFont val="Arial Narrow"/>
        <family val="2"/>
      </rPr>
      <t xml:space="preserve">Nuevo </t>
    </r>
    <r>
      <rPr>
        <sz val="11"/>
        <rFont val="Arial Narrow"/>
        <family val="2"/>
      </rPr>
      <t xml:space="preserve">Posibilidad de afectación de reputación Institucional, debido a Incumplimiento en las políticas de TI y seguridad y privacidad  de la información </t>
    </r>
  </si>
  <si>
    <r>
      <rPr>
        <b/>
        <sz val="11"/>
        <rFont val="Arial Narrow"/>
        <family val="2"/>
      </rPr>
      <t xml:space="preserve">Nuevo </t>
    </r>
    <r>
      <rPr>
        <sz val="11"/>
        <rFont val="Arial Narrow"/>
        <family val="2"/>
      </rPr>
      <t xml:space="preserve">Posibilidad de  sanciones   o de reputación Institucional por limitación de recursos que no permitan garantizar la demanda de requerimientos tecnológicos  </t>
    </r>
  </si>
  <si>
    <r>
      <rPr>
        <b/>
        <sz val="11"/>
        <rFont val="Arial Narrow"/>
        <family val="2"/>
      </rPr>
      <t xml:space="preserve">Programa Estratégico: Gobierno y Gestión de TIC para la CTeI
Iniciativa: Gestión de Seguridad y Privacidad de la Información
</t>
    </r>
    <r>
      <rPr>
        <sz val="11"/>
        <rFont val="Arial Narrow"/>
        <family val="2"/>
      </rPr>
      <t xml:space="preserve">
Actividades
Realizar seguimiento a la Declaración de Aplicabilidad para Seguridad de la Información (Código: D103DT03), a fin de   evidenciar el tratamiento de los controles de acuerdo a la norma ISO:27001-2013 Anexo A
Implementar un plan de recuperación de desastres a fin de dar  continuidad a los servicios informáticos del Ministerio en caso de presentarse una situación de contingencia mayor o catastrófica
Generar lineamientos para el respaldo de la información , con el fin de  proteger la información contra la perdida de datos</t>
    </r>
  </si>
  <si>
    <r>
      <rPr>
        <b/>
        <sz val="11"/>
        <rFont val="Arial Narrow"/>
        <family val="2"/>
      </rPr>
      <t xml:space="preserve">
Programa Estratégico: Gobierno y Gestión de TIC para la CTeI
Iniciativa: Gestión de Seguridad y Privacidad de la Información
Actividades
</t>
    </r>
    <r>
      <rPr>
        <sz val="11"/>
        <rFont val="Arial Narrow"/>
        <family val="2"/>
      </rPr>
      <t xml:space="preserve">
Realizar seguimiento a la Declaración de Aplicabilidad para Seguridad de la Información (Código: D103DT03), a fin de   evidenciar el tratamiento de los controles de acuerdo a la norma ISO:27001-2013 Anexo A
Realizar seguimiento al plan de remediaciones a Vulnerabilidades (Código: D103M09F01) , a fin
de reducir la posibilidad de vulnerabilidades  de las plataformas tecnológicas del Ministerio
Sensibilizaciones en seguridad de la Información 
Generar estrategias de Ingeniería Social </t>
    </r>
  </si>
  <si>
    <t xml:space="preserve">
1. Realizar el análisis técnico con el fin de identificar la causa de la falla 
2. Socialización y retroalimentación al equipo responsable con el fin de sensibilizar las causas de la materialización del riesgo 
</t>
  </si>
  <si>
    <t xml:space="preserve">
1. Reestablecer el servicio en el menor tiempo posible 
2. Realizar el análisis técnico con el fin de identificar la causa raíz 
4. Documentar las acciones y lecciones aprendidas 
3. Socialización y retroalimentación al equipo responsable con el fin de sensibilizar las causas de la materialización del riesgo</t>
  </si>
  <si>
    <t xml:space="preserve">
1. Activar las copias de respaldo 
2. Realizar el análisis técnico con el fin de identificar la causa raíz.
3. Socialización y retroalimentación al equipo responsable con el fin de sensibilizar las causas de la materialización del riesgo  </t>
  </si>
  <si>
    <t xml:space="preserve">1. Reestablecer los servicios en el menor tiempo posible.
2. Realizar el análisis técnico con el fin de identificar la causa raíz 
3. Socialización y retroalimentación al equipo responsable con el fin de identificar las causas de la materialización del riesgo </t>
  </si>
  <si>
    <t xml:space="preserve">1. Socialización y retroalimentación al equipo responsable con el fin de sensibilizar las causas de la materialización del riesgo </t>
  </si>
  <si>
    <t xml:space="preserve">
1. Socialización y retroalimentación a los directivos con el fin de sensibilizar las causas de la materialización del riesgo 
</t>
  </si>
  <si>
    <r>
      <t xml:space="preserve">
</t>
    </r>
    <r>
      <rPr>
        <b/>
        <sz val="11"/>
        <rFont val="Arial Narrow"/>
        <family val="2"/>
      </rPr>
      <t>R22-2021</t>
    </r>
    <r>
      <rPr>
        <sz val="11"/>
        <rFont val="Arial Narrow"/>
        <family val="2"/>
      </rPr>
      <t xml:space="preserve"> Posibilidad de afectación reputacional por la capacidad en la interoperabilidad de los sistemas de información que permitan responder a las necesidades operativas y de acceso a la información de los grupos de valor y de interés 
</t>
    </r>
  </si>
  <si>
    <r>
      <rPr>
        <b/>
        <sz val="11"/>
        <rFont val="Arial Narrow"/>
        <family val="2"/>
      </rPr>
      <t xml:space="preserve">Programa Estratégico: Gobierno y Gestión de TIC para la CTeI
Iniciativa: Gestión de Seguridad y Privacidad de la Información
Actividades
</t>
    </r>
    <r>
      <rPr>
        <sz val="11"/>
        <rFont val="Arial Narrow"/>
        <family val="2"/>
      </rPr>
      <t xml:space="preserve">Realizar seguimiento a la Declaración de Aplicabilidad para Seguridad de la Información (Código: D103DT03), a fin de   evidenciar el tratamiento de los controles de acuerdo a la norma ISO:27001-2013 Anexo A
</t>
    </r>
    <r>
      <rPr>
        <b/>
        <sz val="11"/>
        <rFont val="Arial Narrow"/>
        <family val="2"/>
      </rPr>
      <t xml:space="preserve">Programa Estratégico: Gobierno y Gestión de TIC para la CTeI
Iniciativa: Arquitectura de TI 
</t>
    </r>
    <r>
      <rPr>
        <sz val="11"/>
        <rFont val="Arial Narrow"/>
        <family val="2"/>
      </rPr>
      <t xml:space="preserve">Conformar  un equipo de trabajo para realizar seguimiento a las políticas de TI y seguridad de la información 
Realizar seguimiento a la política y estándares de TI, a través de un instrumento que se defina para tal fin
Divulgar y sensibilizar las  políticas y estándares de TI y seguridad de la información </t>
    </r>
  </si>
  <si>
    <r>
      <rPr>
        <b/>
        <sz val="11"/>
        <rFont val="Arial Narrow"/>
        <family val="2"/>
      </rPr>
      <t xml:space="preserve">1. Tipo de Indicador: 
Eficacia
Nombre del Indicador:
Porcentaje de implementación del Modelo de Seguridad y Privacidad de la Información (MSPI)
Medición: 
Trimestral
</t>
    </r>
    <r>
      <rPr>
        <sz val="11"/>
        <rFont val="Arial Narrow"/>
        <family val="2"/>
      </rPr>
      <t xml:space="preserve">
</t>
    </r>
    <r>
      <rPr>
        <b/>
        <sz val="11"/>
        <rFont val="Arial Narrow"/>
        <family val="2"/>
      </rPr>
      <t xml:space="preserve">2. Nivel de entendimiento de la política y estándares de TI </t>
    </r>
  </si>
  <si>
    <t xml:space="preserve"> Afectación directa  a los actores del SNCTI porque sin recursos no se puede asegurar el funcionamiento de los aplicativos misionales</t>
  </si>
  <si>
    <t xml:space="preserve">Oficina de Tecnología y Sistemas  de Información - Yury Vásquez </t>
  </si>
  <si>
    <t>Necesidad de fortalecer la integración de los sistemas de información de la Entidad, a través de la estandarización e inclusión de mecanismos que permitan la interoperabilidad para optimizar procesos en las distintas áreas..</t>
  </si>
  <si>
    <t>Intercambio de datos no eficiente,  integración débil</t>
  </si>
  <si>
    <t xml:space="preserve">El Contratista de la Oficina de Tecnología y Sistemas  de Información - Responsable del sistema de gestión de seguridad de la información (SGSI) elabora y realiza seguimiento al Manual de Políticas de seguridad y privacidad de la información (Código: - D103M01)    </t>
  </si>
  <si>
    <t xml:space="preserve">El Contratista de la Oficina de Tecnología y Sistemas  de Información - Responsable del sistema de gestión de seguridad de la información (SGSI) elabora y realiza seguimiento al Manual de Políticas de seguridad y privacidad de la información (Código: - D103M01)  Numeral  6.8 Política de Seguridad de Operaciones </t>
  </si>
  <si>
    <t>El Contratista de la Oficina de Tecnología y Sistemas  de Información - Responsable del sistema de gestión de seguridad de la información (SGSI) elabora y realiza seguimiento al Manual de Políticas de seguridad y privacidad de la información (Código: - D103M01)</t>
  </si>
  <si>
    <t xml:space="preserve">El Contratista de la Oficina de Tecnología y Sistemas  de Información, realiza seguimiento al Plan Anual de Adquisición (Código: D101PR01F05 ) </t>
  </si>
  <si>
    <t>El Contratista de la Oficina de Tecnología y Sistemas  de Información -  elabora y realiza seguimiento al Manual de Política y Estándares de TI (Código:  D103M08)</t>
  </si>
  <si>
    <t>El contratista de la oficina de Tecnologías y Sistemas de Información, responsable de la inicitiva estratégica, garantiza la ejecución de los lineamientos establecidos en el  Plan Estratégico de Tecnologías de la Información y las Comunicaciones- PETI (Código:D101PR01MO3)</t>
  </si>
  <si>
    <t>SEGUIMIENTO</t>
  </si>
  <si>
    <t>EVIDENCIAS</t>
  </si>
  <si>
    <r>
      <rPr>
        <b/>
        <sz val="11"/>
        <rFont val="Arial Narrow"/>
        <family val="2"/>
      </rPr>
      <t xml:space="preserve">Programa Estratégico: Gobierno y Gestión de TIC para la CTeI
Iniciativa: Gestión de Seguridad y Privacidad de la Información
</t>
    </r>
    <r>
      <rPr>
        <sz val="11"/>
        <rFont val="Arial Narrow"/>
        <family val="2"/>
      </rPr>
      <t xml:space="preserve">
</t>
    </r>
    <r>
      <rPr>
        <b/>
        <sz val="11"/>
        <rFont val="Arial Narrow"/>
        <family val="2"/>
      </rPr>
      <t xml:space="preserve">Actividades
</t>
    </r>
    <r>
      <rPr>
        <sz val="11"/>
        <rFont val="Arial Narrow"/>
        <family val="2"/>
      </rPr>
      <t xml:space="preserve">
Realizar seguimiento a la Declaración de Aplicabilidad para Seguridad de la Información (Código: D103DT03), a fin de   evidenciar el tratamiento de los controles de acuerdo a la norma ISO:27001-2013 Anexo A
Generar lineamientos para el respaldo de la información , con el fin de  proteger la información contra la perdida de datos
Desarrollar una Matriz de responsabilidad cruzada </t>
    </r>
  </si>
  <si>
    <t>El Contratista de la Oficina de Tecnologías y Sistemas  de Información - Responsable del sistema de gestión de seguridad de la información (SGSI) elabora y realiza seguimiento al Manual de Políticas de seguridad y privacidad de la información (Código: - D103M01)  Numeral 6.4 Política de Control de Acceso</t>
  </si>
  <si>
    <t>El Contratista de la Oficina de Tecnologías y Sistemas  de Información - Responsable del sistema de gestión de seguridad de la información (SGSI) realiza y supervisa pruebas de vulnerabilidad sobre los diferentes servicios tecnológicos para detectar vulnerabilidades y oportunidades de mejora a nivel de seguridad de la información de acuerdo con el Manual para la Gestión Técnica a Vulnerabilidades (Código: - D103M09)</t>
  </si>
  <si>
    <t>El Contratista Oficina de Tecnologías y Sistemas  de Información - Responsable del sistema de gestión de seguridad de la información (SGSI) Elabora,  propone y presentar la implementación de programas de formación y toma de conciencia relacionados con el SGSI.</t>
  </si>
  <si>
    <t xml:space="preserve">El Contratista de la Oficina de Tecnologías y Sistemas  de Información - Responsable del sistema de gestión de seguridad de la información (SGSI) elabora y realiza seguimiento al Manual de Políticas de seguridad y privacidad de la información (Código: - D103M01)  Numeral 6.7 Política de Seguridad Física y del entorno y Numeral 6.8 Política de Seguridad de Operaciones </t>
  </si>
  <si>
    <t>MINISTERIO DE CIENCIA, TECNOLOGÍA E INNOVACIÓN - MINCIENCIAS
MAPA DE RIESGOS DE SEGURIDAD DIGITAL VIGENCIA 2022</t>
  </si>
  <si>
    <t xml:space="preserve">SOFTWARE 
programas, aplicaciones,  herramientas ofimáticas o sistemas
lógicos para la ejecución de las actividades, Base de Datos 
INFORMACIÓN  
*Orfeo
*GINA
*SIGP
*Scienti
*MGI
*KOHA
*SUIFP
</t>
  </si>
  <si>
    <t xml:space="preserve">Falla o manipulación de los sistemas de información o data </t>
  </si>
  <si>
    <r>
      <rPr>
        <b/>
        <sz val="11"/>
        <rFont val="Arial Narrow"/>
        <family val="2"/>
      </rPr>
      <t xml:space="preserve">R68-2022 </t>
    </r>
    <r>
      <rPr>
        <sz val="11"/>
        <rFont val="Arial Narrow"/>
        <family val="2"/>
      </rPr>
      <t xml:space="preserve">Posibilidad  de acceso indebido o mal intencionado a las plataformas tecnológicas del Ministerio, generando perdida o alteración de información, debido a las vulnerabilidades  de las plataformas tecnológicas del Ministerio </t>
    </r>
  </si>
  <si>
    <r>
      <rPr>
        <b/>
        <sz val="11"/>
        <rFont val="Arial Narrow"/>
        <family val="2"/>
      </rPr>
      <t xml:space="preserve">R69-2022 </t>
    </r>
    <r>
      <rPr>
        <sz val="11"/>
        <rFont val="Arial Narrow"/>
        <family val="2"/>
      </rPr>
      <t>Posibilidad  de indisponibilidad de la información, debido a interrupciones del servicio por cortes de electricidad, fallos de hardware, daño  de los sistemas de climatización del datacenter y daño y/o descarga de las baterías del equipo UPS, daños provocados por mal funcionamiento de los equipos tecnológicos, ataques cibernéticos . etc.</t>
    </r>
  </si>
  <si>
    <r>
      <rPr>
        <b/>
        <sz val="11"/>
        <rFont val="Arial Narrow"/>
        <family val="2"/>
      </rPr>
      <t>R74-2022</t>
    </r>
    <r>
      <rPr>
        <sz val="11"/>
        <rFont val="Arial Narrow"/>
        <family val="2"/>
      </rPr>
      <t xml:space="preserve"> Posibilidad  de daños o fallas en la infraestructura del datacenter  del Ministerio por  eventos relacionados con la
infraestructura física como:  derrumbes, incendios, inundaciones, entre otros, afectando la disponibilidad, confidencialidad e integridad de la información del Ministerio, debido a daños o fallas en la infraestructura tecnológica y física del datacenter  </t>
    </r>
  </si>
  <si>
    <r>
      <rPr>
        <b/>
        <sz val="11"/>
        <rFont val="Arial Narrow"/>
        <family val="2"/>
      </rPr>
      <t xml:space="preserve">Programa Estratégico: Gobierno y Gestión de TIC para la CTeI
Iniciativa: Gestión de Seguridad y Privacidad de la Información
Actividades
</t>
    </r>
    <r>
      <rPr>
        <sz val="11"/>
        <rFont val="Arial Narrow"/>
        <family val="2"/>
      </rPr>
      <t xml:space="preserve">
Realizar seguimiento a la Declaración de Aplicabilidad para Seguridad de la Información (Código: D103DT03), a fin de   evidenciar el tratamiento de los controles de acuerdo a la norma ISO:27001-2013 Anexo A
Generar planes de contingencia a los Sistemas de Información 
Diseñar e Implementar un plan de recuperación de desastres a fin de dar  continuidad a los servicios informáticos del Ministerio en caso de presentarse una situación de contingencia mayor o catastrófica
Generar lineamientos para el respaldo de la información , con el fin de  proteger la información contra la perdida de datos</t>
    </r>
  </si>
  <si>
    <t xml:space="preserve">1. Porcentaje de adopción del Modelo de Seguridad y Privacidad de la Información (MSPI) en el Ministerio
2. Incidentes de Seguridad de la Información 
3. Variación de Incidentes de Seguridad
</t>
  </si>
  <si>
    <t xml:space="preserve">1. Porcentaje de adopción del Modelo de Seguridad y Privacidad de la Información (MSPI) en el Ministerio
2. Incidentes de Seguridad de la Información </t>
  </si>
  <si>
    <t xml:space="preserve">1. Porcentaje de adopción del Modelo de Seguridad y Privacidad de la Información (MSPI) en el Ministerio
2. Incidentes de Seguridad de la Información 
</t>
  </si>
  <si>
    <t xml:space="preserve">1. Porcentaje de adopción del Modelo de Seguridad y Privacidad de la Información (MSPI) en el Ministerio
2. Incidentes de Seguridad de la Información 
</t>
  </si>
  <si>
    <t xml:space="preserve">     El riesgo afecta la imagen de  la entidad con efecto publicitario sostenido a nivel de sector administrativo, nivel departamental o municipal</t>
  </si>
  <si>
    <t>Gestión de Tecnologías y Sistemas de la Información
D103</t>
  </si>
  <si>
    <t xml:space="preserve">COMPONENTE DE RED:
Gestión de Tecnologías de la Información y Sistemas de Información
HARDWARE: Todos los procesos del Ministerio
SERVICIOS: Todos los procesos del Ministerio </t>
  </si>
  <si>
    <t xml:space="preserve"> SOFTWARE
* Scienti : Procesos Misionales
*Pagina web Minciencias: Todos los procesos
 *Orfeo: Todos los procesos  
*Gina: Todos los procesos 
*Websafi
*MGI, A Ciencia Cierta, Ideas para el cambio : Gestión para la Ejecución de 
Política de CTeI
*Todo es Ciencia: Gestión de Redes y Divulgación Científica para CTeI 
* CA  Servidesk .  Firma de seguridad . Almacenamiento servidor : Gestión de Tecnologías de la Información y Sistemas de Información
INFORMACIÓN
Todos los procesos</t>
  </si>
  <si>
    <t>COMPONENTE DE RED:
Gestión de Tecnologías de la Información y Sistemas de Información</t>
  </si>
  <si>
    <t xml:space="preserve"> SOFTWARE
* Scienti : Procesos Misionales
*Pagina web Minciencias: Todos los procesos
 *Orfeo: Todos los procesos  
*Gina: Todos los procesos 
*Websafi
*MGI, A Ciencia Cierta, Ideas para el cambio : Gestión para la Ejecución de 
Política de CTeI
*Todo es Ciencia: Gestión de Redes y Divulgación Científica para CTeI 
* CA  Servidesk .  Firma de seguridad . Almacenamiento servidor : Gestión de Tecnologías y Sistemas de Información 
Colombia es Ciencia - Libro verde) 
*SIVEAP -  Gestión del FCTeI del SGR
COMPONENTE DE RED:
Gestión de Tecnologías de la Información y Sistemas de Información
SERVIDORES
Gestión de Tecnologías de la Información y Sistemas de Información
Gestión del FCTeI del SGR
Trámites y Servicios 
Gestión Administrativa 
Gestión Jurídica 
Gestión Contractual
Gestión del Conocimiento para la CTeI
Gestión para el Desarrollo Tecnológico y la Innovación 
Gestión de la Apropiación Social de la CTeI
INFORMACIÓN
Todos los procesos</t>
  </si>
  <si>
    <r>
      <rPr>
        <b/>
        <sz val="11"/>
        <rFont val="Arial Narrow"/>
        <family val="2"/>
      </rPr>
      <t xml:space="preserve">R70-2022 </t>
    </r>
    <r>
      <rPr>
        <sz val="11"/>
        <rFont val="Arial Narrow"/>
        <family val="2"/>
      </rPr>
      <t xml:space="preserve">Posibilidad  de daño en la  Información o data del Ministerio, debido a interrupciones del servicio por cortes de electricidad, fallos de hardware, daño  de los sistemas de climatización del datacenter y daño y/o descarga de las baterías del equipo UPS, daños provocados por mal funcionamiento de los equipos tecnológicos, ataques cibernéticos, etc. Afectando el principio de Integridad </t>
    </r>
  </si>
  <si>
    <t xml:space="preserve">*Se realizaron mesas de trabajo con el equipo interno de la oficina de tecnología y sistemas de información (Infraestructura), con el fin de actualizar los activos de información de TI
* Se realizaron análisis de vulnerabilidades a los componentes de plataforma tecnológica y aplicativos web que soporta el Sistema a través las pruebas de vulnerabilidades utilizando la solución de Tenable SC y Tenable IO y con base en la vulnerabilidades detectadas, se construye el plan de remediaciones y posteriormente fue enviado a los responsables, con el fin de que sean remediadas en el menor tiempo posible. Se planea para el siguiente trimestre realizar seguimiento al plan de remediaciones.
*Se realizó curso  en la herramienta Google Classroom  alineada al manual de políticas de seguridad de la información, permitiendo mejorar los conocimientos en ciberseguridad a toda la comunidad de Minciencias 
*Se emite pieza de comunicación socializada a todos los colaboradores en consejos para evitar suplantación de identidad y prevenir fraudes. </t>
  </si>
  <si>
    <t>*Matriz de inventarios de activos de tecnologías de información
*Listados de asistencia
https://drive.google.com/drive/u/0/folders/1UMoPkpZAsknXBTZDKATDl9Y_UhfydI1l</t>
  </si>
  <si>
    <t>Informe análisis a vulnerabilidades 
Plan de Remediación a vulnerabilidades 
https://drive.google.com/drive/u/0/folders/1TTwcPZa-evLLCiiXIrS3VEPfQpRBu_yi</t>
  </si>
  <si>
    <t>*Piezas de comunicaciones
*Correo electrónico
*listas de asistencia
https://drive.google.com/drive/u/0/folders/1RKeQ0yWI6q_7-paWYv7fcJUw1dYa9lMV</t>
  </si>
  <si>
    <t xml:space="preserve">* Estado actual modelo de seguridad y privacidad de información 
Listados de asistencia
https://drive.google.com/drive/u/0/folders/1rqSkIHXJe9JLWp9SEBOdw5KCFQ9xu3h-
* Revisión por la Dirección 
https://drive.google.com/drive/u/0/folders/1eAX4ftkZsAY-6bWTaKQI8zgWz1SvIlzR
*Documento proyectado copias de respaldo 
https://drive.google.com/drive/u/0/folders/1pQwmRaYOEBnw0Oz_DdIdr6CvM_i7dE22
</t>
  </si>
  <si>
    <t xml:space="preserve">* Se realizaron mesas de trabajo con el equipo interno de la oficina de tecnología y sistemas de información (Infraestructura), con el fin de  actualizar el instrumento del MSPI
* Se presentó revisión por la Dirección al MSPI en el comité Ministerial el día 21 de diciembre presentando el estado actual de la seguridad de la información del Ministerio 
*Se proyectó documento de copias de respaldo, con el fin de documentar cada una de las actividades que se realizan en el proceso de Backups. </t>
  </si>
  <si>
    <t xml:space="preserve">* Se generó la guía para el respaldo de la información, con el fin de proteger la información contra la pérdida de datos. Queda pendiente la normalización del documento en el sistema de gestión de calidad - GINA, lo cual se planea para el siguiente vigencia
* Se estableció una matriz de responsabilidad cruzada, permitiendo identificar roles y responsabilidades de la Oficina de Tecnologías y Sistemas de Información 
</t>
  </si>
  <si>
    <t>*Documento proyectado copias de respaldo 
https://drive.google.com/drive/u/0/folders/1pQwmRaYOEBnw0Oz_DdIdr6CvM_i7dE22
* Matriz de roles y responsabilidades TI 
https://drive.google.com/drive/u/0/folders/1pQwmRaYOEBnw0Oz_DdIdr6CvM_i7dE22</t>
  </si>
  <si>
    <t>* Con respecto a la implementación de un plan de recuperación de desastres, no se han asignado recursos para la implementación del plan aplicable al proceso de gestión de tecnologías y sistemas de información, sin embargo se presentó en el comité Ministerial del 21 de diciembre 2022 los riesgos , beneficios y solicitud, asignación de recursos para la próxima vigencia para la  implementación de un plan de recuperación de desastres.</t>
  </si>
  <si>
    <t>* Revisión por la Dirección al Sistema de gestión de seguridad y privacidad de la información 
https://drive.google.com/drive/u/0/folders/1eAX4ftkZsAY-6bWTaKQI8zgWz1SvIlzR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</si>
</sst>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240A]dddd\,\ dd&quot; de &quot;mmmm&quot; de &quot;yyyy;@"/>
  </numFmts>
  <fonts count="30" x14ac:knownFonts="1">
    <font>
      <sz val="11"/>
      <color theme="1"/>
      <name val="Calibri"/>
      <family val="2"/>
      <scheme val="minor"/>
    </font>
    <font>
      <sz val="10"/>
      <name val="Arial"/>
      <family val="2"/>
    </font>
    <font>
      <b/>
      <sz val="11"/>
      <color theme="1"/>
      <name val="Calibri"/>
      <family val="2"/>
      <scheme val="minor"/>
    </font>
    <font>
      <sz val="11"/>
      <color indexed="8"/>
      <name val="Calibri"/>
      <family val="2"/>
    </font>
    <font>
      <b/>
      <sz val="16"/>
      <name val="Arial Narrow"/>
      <family val="2"/>
    </font>
    <font>
      <b/>
      <sz val="16"/>
      <color rgb="FF0000FF"/>
      <name val="Arial Narrow"/>
      <family val="2"/>
    </font>
    <font>
      <sz val="12"/>
      <name val="Arial Narrow"/>
      <family val="2"/>
    </font>
    <font>
      <sz val="11"/>
      <color rgb="FF000000"/>
      <name val="Calibri"/>
      <family val="2"/>
    </font>
    <font>
      <sz val="11"/>
      <name val="Arial Narrow"/>
      <family val="2"/>
    </font>
    <font>
      <sz val="9"/>
      <name val="Arial Narrow"/>
      <family val="2"/>
    </font>
    <font>
      <b/>
      <sz val="12"/>
      <color theme="0"/>
      <name val="Arial Narrow"/>
      <family val="2"/>
    </font>
    <font>
      <sz val="11"/>
      <color theme="1"/>
      <name val="Arial Narrow"/>
      <family val="2"/>
    </font>
    <font>
      <sz val="11"/>
      <color indexed="8"/>
      <name val="Arial Narrow"/>
      <family val="2"/>
    </font>
    <font>
      <b/>
      <sz val="11"/>
      <color indexed="8"/>
      <name val="Arial Narrow"/>
      <family val="2"/>
    </font>
    <font>
      <b/>
      <sz val="10"/>
      <color indexed="8"/>
      <name val="Arial Narrow"/>
      <family val="2"/>
    </font>
    <font>
      <sz val="11"/>
      <color indexed="9"/>
      <name val="Arial Narrow"/>
      <family val="2"/>
    </font>
    <font>
      <sz val="10"/>
      <color indexed="8"/>
      <name val="Arial Narrow"/>
      <family val="2"/>
    </font>
    <font>
      <sz val="8"/>
      <color indexed="8"/>
      <name val="Arial Narrow"/>
      <family val="2"/>
    </font>
    <font>
      <sz val="10"/>
      <color theme="1"/>
      <name val="Arial Narrow"/>
      <family val="2"/>
    </font>
    <font>
      <b/>
      <sz val="14"/>
      <color theme="0"/>
      <name val="Arial Narrow"/>
      <family val="2"/>
    </font>
    <font>
      <b/>
      <sz val="11"/>
      <name val="Arial Narrow"/>
      <family val="2"/>
    </font>
    <font>
      <sz val="12"/>
      <color theme="1"/>
      <name val="Arial Narrow"/>
      <family val="2"/>
    </font>
    <font>
      <sz val="11"/>
      <color theme="1"/>
      <name val="Calibri"/>
      <family val="2"/>
      <scheme val="minor"/>
    </font>
    <font>
      <b/>
      <sz val="11"/>
      <color theme="0"/>
      <name val="Arial Narrow"/>
      <family val="2"/>
    </font>
    <font>
      <b/>
      <sz val="11"/>
      <color theme="1"/>
      <name val="Arial"/>
      <family val="2"/>
    </font>
    <font>
      <sz val="11"/>
      <color theme="1"/>
      <name val="Arial"/>
      <family val="2"/>
    </font>
    <font>
      <sz val="11"/>
      <color indexed="8"/>
      <name val="Arial"/>
      <family val="2"/>
    </font>
    <font>
      <sz val="11"/>
      <color rgb="FF000000"/>
      <name val="Arial"/>
      <family val="2"/>
    </font>
    <font>
      <sz val="9"/>
      <color indexed="81"/>
      <name val="Tahoma"/>
      <family val="2"/>
    </font>
    <font>
      <sz val="8"/>
      <name val="Arial Narrow"/>
      <family val="2"/>
    </font>
  </fonts>
  <fills count="23">
    <fill>
      <patternFill patternType="none"/>
    </fill>
    <fill>
      <patternFill patternType="gray125"/>
    </fill>
    <fill>
      <patternFill patternType="solid">
        <fgColor indexed="65"/>
        <bgColor theme="0"/>
      </patternFill>
    </fill>
    <fill>
      <patternFill patternType="solid">
        <fgColor theme="9" tint="0.59999389629810485"/>
        <bgColor indexed="31"/>
      </patternFill>
    </fill>
    <fill>
      <patternFill patternType="solid">
        <fgColor indexed="57"/>
        <bgColor indexed="21"/>
      </patternFill>
    </fill>
    <fill>
      <patternFill patternType="solid">
        <fgColor indexed="13"/>
        <bgColor indexed="34"/>
      </patternFill>
    </fill>
    <fill>
      <patternFill patternType="solid">
        <fgColor indexed="52"/>
        <bgColor indexed="51"/>
      </patternFill>
    </fill>
    <fill>
      <patternFill patternType="solid">
        <fgColor indexed="10"/>
        <bgColor indexed="16"/>
      </patternFill>
    </fill>
    <fill>
      <patternFill patternType="solid">
        <fgColor indexed="53"/>
        <bgColor indexed="52"/>
      </patternFill>
    </fill>
    <fill>
      <patternFill patternType="solid">
        <fgColor theme="0"/>
        <bgColor theme="0"/>
      </patternFill>
    </fill>
    <fill>
      <patternFill patternType="solid">
        <fgColor theme="0"/>
        <bgColor indexed="64"/>
      </patternFill>
    </fill>
    <fill>
      <patternFill patternType="solid">
        <fgColor rgb="FFFFFFFF"/>
        <bgColor rgb="FFFFFFFF"/>
      </patternFill>
    </fill>
    <fill>
      <patternFill patternType="solid">
        <fgColor theme="9" tint="0.59999389629810485"/>
        <bgColor indexed="64"/>
      </patternFill>
    </fill>
    <fill>
      <patternFill patternType="solid">
        <fgColor theme="0"/>
        <bgColor indexed="31"/>
      </patternFill>
    </fill>
    <fill>
      <patternFill patternType="solid">
        <fgColor rgb="FF3366CC"/>
        <bgColor indexed="64"/>
      </patternFill>
    </fill>
    <fill>
      <patternFill patternType="solid">
        <fgColor rgb="FFE2ECFD"/>
        <bgColor indexed="64"/>
      </patternFill>
    </fill>
    <fill>
      <patternFill patternType="solid">
        <fgColor theme="0"/>
        <bgColor rgb="FFC2D69B"/>
      </patternFill>
    </fill>
    <fill>
      <patternFill patternType="solid">
        <fgColor rgb="FFD7EBF7"/>
        <bgColor indexed="64"/>
      </patternFill>
    </fill>
    <fill>
      <patternFill patternType="solid">
        <fgColor rgb="FFFFFF00"/>
        <bgColor indexed="64"/>
      </patternFill>
    </fill>
    <fill>
      <patternFill patternType="solid">
        <fgColor rgb="FFFF0000"/>
        <bgColor indexed="64"/>
      </patternFill>
    </fill>
    <fill>
      <patternFill patternType="solid">
        <fgColor rgb="FF66FF33"/>
        <bgColor indexed="64"/>
      </patternFill>
    </fill>
    <fill>
      <patternFill patternType="solid">
        <fgColor theme="9" tint="0.39997558519241921"/>
        <bgColor indexed="64"/>
      </patternFill>
    </fill>
    <fill>
      <patternFill patternType="solid">
        <fgColor rgb="FF3366CC"/>
        <bgColor rgb="FFC2D69B"/>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9"/>
      </left>
      <right style="thin">
        <color indexed="9"/>
      </right>
      <top/>
      <bottom style="thin">
        <color indexed="9"/>
      </bottom>
      <diagonal/>
    </border>
    <border>
      <left style="thin">
        <color indexed="9"/>
      </left>
      <right style="thin">
        <color indexed="9"/>
      </right>
      <top/>
      <bottom/>
      <diagonal/>
    </border>
    <border>
      <left style="thin">
        <color indexed="9"/>
      </left>
      <right/>
      <top style="thin">
        <color indexed="9"/>
      </top>
      <bottom style="thin">
        <color indexed="9"/>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style="thin">
        <color indexed="9"/>
      </right>
      <top style="thin">
        <color indexed="9"/>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dotted">
        <color rgb="FFF79646"/>
      </left>
      <right style="dotted">
        <color rgb="FFF79646"/>
      </right>
      <top/>
      <bottom style="dotted">
        <color rgb="FFF79646"/>
      </bottom>
      <diagonal/>
    </border>
    <border>
      <left style="dotted">
        <color rgb="FFF79646"/>
      </left>
      <right style="dotted">
        <color rgb="FFF79646"/>
      </right>
      <top style="dotted">
        <color rgb="FFF79646"/>
      </top>
      <bottom style="dotted">
        <color rgb="FFF79646"/>
      </bottom>
      <diagonal/>
    </border>
  </borders>
  <cellStyleXfs count="6">
    <xf numFmtId="0" fontId="0" fillId="0" borderId="0"/>
    <xf numFmtId="0" fontId="1" fillId="0" borderId="0"/>
    <xf numFmtId="0" fontId="1" fillId="0" borderId="0"/>
    <xf numFmtId="0" fontId="3" fillId="0" borderId="0"/>
    <xf numFmtId="0" fontId="7" fillId="0" borderId="0"/>
    <xf numFmtId="9" fontId="22" fillId="0" borderId="0" applyFont="0" applyFill="0" applyBorder="0" applyAlignment="0" applyProtection="0"/>
  </cellStyleXfs>
  <cellXfs count="189">
    <xf numFmtId="0" fontId="0" fillId="0" borderId="0" xfId="0"/>
    <xf numFmtId="0" fontId="2" fillId="0" borderId="0" xfId="0" applyFont="1"/>
    <xf numFmtId="0" fontId="3" fillId="0" borderId="0" xfId="3" applyAlignment="1">
      <alignment vertical="center"/>
    </xf>
    <xf numFmtId="0" fontId="8" fillId="0" borderId="0" xfId="0" applyFont="1"/>
    <xf numFmtId="0" fontId="9" fillId="0" borderId="0" xfId="0" applyFont="1"/>
    <xf numFmtId="0" fontId="8" fillId="0" borderId="0" xfId="0" applyFont="1" applyAlignment="1">
      <alignment horizontal="center" vertical="center"/>
    </xf>
    <xf numFmtId="0" fontId="8" fillId="0" borderId="0" xfId="0" applyFont="1" applyAlignment="1">
      <alignment horizontal="center"/>
    </xf>
    <xf numFmtId="0" fontId="8" fillId="0" borderId="0" xfId="0" applyFont="1" applyAlignment="1">
      <alignment wrapText="1"/>
    </xf>
    <xf numFmtId="0" fontId="8" fillId="0" borderId="0" xfId="0" applyFont="1" applyAlignment="1">
      <alignment vertical="center"/>
    </xf>
    <xf numFmtId="0" fontId="11" fillId="0" borderId="0" xfId="0" applyFont="1"/>
    <xf numFmtId="0" fontId="12" fillId="0" borderId="0" xfId="3" applyFont="1"/>
    <xf numFmtId="0" fontId="8" fillId="0" borderId="0" xfId="3" applyFont="1"/>
    <xf numFmtId="0" fontId="15" fillId="0" borderId="0" xfId="3" applyFont="1"/>
    <xf numFmtId="0" fontId="13" fillId="13" borderId="0" xfId="3" applyFont="1" applyFill="1" applyAlignment="1">
      <alignment horizontal="center" vertical="center"/>
    </xf>
    <xf numFmtId="0" fontId="14" fillId="0" borderId="0" xfId="3" applyFont="1" applyAlignment="1">
      <alignment horizontal="center" vertical="center" wrapText="1"/>
    </xf>
    <xf numFmtId="0" fontId="12" fillId="0" borderId="3" xfId="3" applyFont="1" applyBorder="1" applyAlignment="1">
      <alignment horizontal="center" vertical="center"/>
    </xf>
    <xf numFmtId="0" fontId="12" fillId="0" borderId="4" xfId="3" applyFont="1" applyBorder="1" applyAlignment="1">
      <alignment horizontal="center" vertical="center"/>
    </xf>
    <xf numFmtId="0" fontId="12" fillId="0" borderId="4" xfId="3" applyFont="1" applyBorder="1"/>
    <xf numFmtId="0" fontId="12" fillId="0" borderId="3" xfId="3" applyFont="1" applyBorder="1"/>
    <xf numFmtId="0" fontId="12" fillId="0" borderId="5" xfId="3" applyFont="1" applyBorder="1"/>
    <xf numFmtId="0" fontId="16" fillId="7" borderId="2" xfId="3" applyFont="1" applyFill="1" applyBorder="1" applyAlignment="1">
      <alignment horizontal="center" vertical="center"/>
    </xf>
    <xf numFmtId="0" fontId="14" fillId="0" borderId="6" xfId="3" applyFont="1" applyBorder="1"/>
    <xf numFmtId="0" fontId="14" fillId="0" borderId="5" xfId="3" applyFont="1" applyBorder="1"/>
    <xf numFmtId="0" fontId="16" fillId="0" borderId="0" xfId="3" applyFont="1"/>
    <xf numFmtId="0" fontId="16" fillId="8" borderId="2" xfId="3" applyFont="1" applyFill="1" applyBorder="1" applyAlignment="1">
      <alignment horizontal="center" vertical="center"/>
    </xf>
    <xf numFmtId="0" fontId="16" fillId="5" borderId="2" xfId="3" applyFont="1" applyFill="1" applyBorder="1" applyAlignment="1">
      <alignment horizontal="center" vertical="center"/>
    </xf>
    <xf numFmtId="0" fontId="16" fillId="0" borderId="7" xfId="3" applyFont="1" applyBorder="1"/>
    <xf numFmtId="0" fontId="16" fillId="4" borderId="2" xfId="3" applyFont="1" applyFill="1" applyBorder="1" applyAlignment="1">
      <alignment horizontal="center" vertical="center"/>
    </xf>
    <xf numFmtId="0" fontId="12" fillId="0" borderId="8" xfId="3" applyFont="1" applyBorder="1"/>
    <xf numFmtId="0" fontId="12" fillId="0" borderId="8" xfId="3" applyFont="1" applyBorder="1" applyAlignment="1">
      <alignment horizontal="center" vertical="center"/>
    </xf>
    <xf numFmtId="0" fontId="12" fillId="0" borderId="0" xfId="3" applyFont="1" applyAlignment="1">
      <alignment horizontal="center" vertical="center"/>
    </xf>
    <xf numFmtId="0" fontId="18" fillId="0" borderId="0" xfId="0" applyFont="1"/>
    <xf numFmtId="0" fontId="10" fillId="14" borderId="9" xfId="0" applyFont="1" applyFill="1" applyBorder="1" applyAlignment="1">
      <alignment horizontal="center" vertical="center"/>
    </xf>
    <xf numFmtId="0" fontId="10" fillId="14" borderId="9" xfId="0" applyFont="1" applyFill="1" applyBorder="1" applyAlignment="1">
      <alignment horizontal="center" vertical="center" wrapText="1"/>
    </xf>
    <xf numFmtId="164" fontId="8" fillId="0" borderId="1" xfId="0" applyNumberFormat="1" applyFont="1" applyBorder="1" applyAlignment="1">
      <alignment horizontal="center" vertical="center"/>
    </xf>
    <xf numFmtId="0" fontId="8" fillId="0" borderId="1" xfId="0" applyFont="1" applyBorder="1" applyAlignment="1">
      <alignment horizontal="justify" vertical="center" wrapText="1"/>
    </xf>
    <xf numFmtId="0" fontId="8" fillId="0" borderId="1" xfId="0" applyFont="1" applyBorder="1" applyAlignment="1">
      <alignment horizontal="center" vertical="center" wrapText="1"/>
    </xf>
    <xf numFmtId="0" fontId="20" fillId="0" borderId="1" xfId="0" applyFont="1" applyBorder="1" applyAlignment="1">
      <alignment horizontal="center" vertical="center"/>
    </xf>
    <xf numFmtId="0" fontId="21" fillId="0" borderId="0" xfId="0" applyFont="1"/>
    <xf numFmtId="0" fontId="8" fillId="0" borderId="1" xfId="0" applyFont="1" applyBorder="1" applyAlignment="1">
      <alignment horizontal="center" vertical="center"/>
    </xf>
    <xf numFmtId="9" fontId="3" fillId="0" borderId="0" xfId="3" applyNumberFormat="1" applyAlignment="1">
      <alignment vertical="center"/>
    </xf>
    <xf numFmtId="0" fontId="18" fillId="0" borderId="0" xfId="0" applyFont="1" applyAlignment="1">
      <alignment vertical="center"/>
    </xf>
    <xf numFmtId="0" fontId="0" fillId="18" borderId="0" xfId="0" applyFill="1"/>
    <xf numFmtId="0" fontId="0" fillId="19" borderId="0" xfId="0" applyFill="1"/>
    <xf numFmtId="0" fontId="0" fillId="20" borderId="0" xfId="0" applyFill="1"/>
    <xf numFmtId="0" fontId="0" fillId="21" borderId="0" xfId="0" applyFill="1"/>
    <xf numFmtId="0" fontId="3" fillId="10" borderId="0" xfId="3" applyFill="1" applyAlignment="1">
      <alignment vertical="center"/>
    </xf>
    <xf numFmtId="0" fontId="0" fillId="10" borderId="0" xfId="0" applyFill="1"/>
    <xf numFmtId="0" fontId="0" fillId="0" borderId="0" xfId="0" applyAlignment="1">
      <alignment vertical="center"/>
    </xf>
    <xf numFmtId="0" fontId="6" fillId="11" borderId="1" xfId="0" applyFont="1" applyFill="1" applyBorder="1" applyAlignment="1">
      <alignment horizontal="center" vertical="center" wrapText="1"/>
    </xf>
    <xf numFmtId="0" fontId="23" fillId="22" borderId="1" xfId="4" applyFont="1" applyFill="1" applyBorder="1" applyAlignment="1">
      <alignment horizontal="center" vertical="center" wrapText="1"/>
    </xf>
    <xf numFmtId="0" fontId="20" fillId="0" borderId="1" xfId="0" applyFont="1" applyBorder="1" applyAlignment="1">
      <alignment horizontal="center" vertical="center" wrapText="1"/>
    </xf>
    <xf numFmtId="0" fontId="8" fillId="15" borderId="1" xfId="0" applyFont="1" applyFill="1" applyBorder="1" applyAlignment="1">
      <alignment horizontal="center" vertical="center" wrapText="1"/>
    </xf>
    <xf numFmtId="0" fontId="8" fillId="0" borderId="1" xfId="0" applyFont="1" applyBorder="1" applyAlignment="1">
      <alignment horizontal="center" vertical="center" textRotation="90" wrapText="1"/>
    </xf>
    <xf numFmtId="9" fontId="8" fillId="17" borderId="1" xfId="0" applyNumberFormat="1" applyFont="1" applyFill="1" applyBorder="1" applyAlignment="1">
      <alignment horizontal="center" vertical="center" wrapText="1"/>
    </xf>
    <xf numFmtId="0" fontId="20" fillId="17" borderId="1" xfId="0" applyFont="1" applyFill="1" applyBorder="1" applyAlignment="1">
      <alignment horizontal="center" vertical="center" textRotation="90" wrapText="1"/>
    </xf>
    <xf numFmtId="9" fontId="8" fillId="17" borderId="1" xfId="5" applyFont="1" applyFill="1" applyBorder="1" applyAlignment="1">
      <alignment horizontal="center" vertical="center" wrapText="1"/>
    </xf>
    <xf numFmtId="9" fontId="8" fillId="15" borderId="1" xfId="0" applyNumberFormat="1" applyFont="1" applyFill="1" applyBorder="1" applyAlignment="1">
      <alignment horizontal="center" vertical="center" wrapText="1"/>
    </xf>
    <xf numFmtId="0" fontId="20" fillId="15" borderId="1" xfId="0" applyFont="1" applyFill="1" applyBorder="1" applyAlignment="1">
      <alignment horizontal="center" vertical="center" textRotation="90" wrapText="1"/>
    </xf>
    <xf numFmtId="9" fontId="8" fillId="15" borderId="1" xfId="5" applyFont="1" applyFill="1" applyBorder="1" applyAlignment="1">
      <alignment horizontal="center" vertical="center" wrapText="1"/>
    </xf>
    <xf numFmtId="0" fontId="24" fillId="0" borderId="0" xfId="0" applyFont="1"/>
    <xf numFmtId="0" fontId="25" fillId="0" borderId="0" xfId="0" applyFont="1"/>
    <xf numFmtId="0" fontId="26" fillId="0" borderId="0" xfId="3" applyFont="1" applyAlignment="1">
      <alignment vertical="center"/>
    </xf>
    <xf numFmtId="0" fontId="27" fillId="0" borderId="22" xfId="0" applyFont="1" applyBorder="1" applyAlignment="1">
      <alignment horizontal="justify" vertical="center" wrapText="1" readingOrder="1"/>
    </xf>
    <xf numFmtId="0" fontId="27" fillId="0" borderId="23" xfId="0" applyFont="1" applyBorder="1" applyAlignment="1">
      <alignment horizontal="justify" vertical="center" wrapText="1" readingOrder="1"/>
    </xf>
    <xf numFmtId="0" fontId="9" fillId="0" borderId="0" xfId="4" applyFont="1" applyAlignment="1">
      <alignment horizontal="center" vertical="center" wrapText="1"/>
    </xf>
    <xf numFmtId="0" fontId="8" fillId="9" borderId="9" xfId="0" applyFont="1" applyFill="1" applyBorder="1" applyAlignment="1" applyProtection="1">
      <alignment horizontal="center" vertical="center" wrapText="1"/>
      <protection locked="0"/>
    </xf>
    <xf numFmtId="9" fontId="8" fillId="17" borderId="9" xfId="0" applyNumberFormat="1" applyFont="1" applyFill="1" applyBorder="1" applyAlignment="1">
      <alignment horizontal="center" vertical="center" wrapText="1"/>
    </xf>
    <xf numFmtId="0" fontId="8" fillId="0" borderId="9" xfId="0" applyFont="1" applyBorder="1" applyAlignment="1">
      <alignment horizontal="center" vertical="center" textRotation="90" wrapText="1"/>
    </xf>
    <xf numFmtId="0" fontId="8" fillId="0" borderId="9" xfId="0" applyFont="1" applyBorder="1" applyAlignment="1">
      <alignment horizontal="center" vertical="center" wrapText="1"/>
    </xf>
    <xf numFmtId="0" fontId="8" fillId="10" borderId="9" xfId="0" applyFont="1" applyFill="1" applyBorder="1" applyAlignment="1">
      <alignment horizontal="center" vertical="center" wrapText="1"/>
    </xf>
    <xf numFmtId="9" fontId="8" fillId="15" borderId="9" xfId="5" applyFont="1" applyFill="1" applyBorder="1" applyAlignment="1">
      <alignment horizontal="center" vertical="center"/>
    </xf>
    <xf numFmtId="0" fontId="8" fillId="16" borderId="1" xfId="4" applyFont="1" applyFill="1" applyBorder="1" applyAlignment="1">
      <alignment horizontal="center" vertical="center" wrapText="1"/>
    </xf>
    <xf numFmtId="0" fontId="8" fillId="10" borderId="1" xfId="4" applyFont="1" applyFill="1" applyBorder="1" applyAlignment="1">
      <alignment horizontal="center" vertical="center" wrapText="1"/>
    </xf>
    <xf numFmtId="0" fontId="8" fillId="10" borderId="9" xfId="4" applyFont="1" applyFill="1" applyBorder="1" applyAlignment="1">
      <alignment horizontal="center" vertical="center" wrapText="1"/>
    </xf>
    <xf numFmtId="0" fontId="8" fillId="9" borderId="9" xfId="4" applyFont="1" applyFill="1" applyBorder="1" applyAlignment="1" applyProtection="1">
      <alignment horizontal="center" vertical="center" wrapText="1"/>
      <protection locked="0"/>
    </xf>
    <xf numFmtId="0" fontId="23" fillId="14" borderId="1" xfId="0" applyFont="1" applyFill="1" applyBorder="1" applyAlignment="1">
      <alignment horizontal="center" vertical="center" wrapText="1"/>
    </xf>
    <xf numFmtId="0" fontId="23" fillId="14" borderId="1" xfId="0" applyFont="1" applyFill="1" applyBorder="1" applyAlignment="1">
      <alignment horizontal="center" vertical="center" textRotation="90" wrapText="1"/>
    </xf>
    <xf numFmtId="9" fontId="8" fillId="17" borderId="9" xfId="5" applyFont="1" applyFill="1" applyBorder="1" applyAlignment="1" applyProtection="1">
      <alignment horizontal="center" vertical="center" wrapText="1"/>
    </xf>
    <xf numFmtId="9" fontId="8" fillId="0" borderId="9" xfId="5" applyFont="1" applyBorder="1" applyAlignment="1" applyProtection="1">
      <alignment horizontal="center" vertical="center" wrapText="1"/>
    </xf>
    <xf numFmtId="0" fontId="8" fillId="9" borderId="1" xfId="4" applyFont="1" applyFill="1" applyBorder="1" applyAlignment="1" applyProtection="1">
      <alignment horizontal="center" vertical="top" wrapText="1"/>
      <protection locked="0"/>
    </xf>
    <xf numFmtId="0" fontId="8" fillId="9" borderId="1" xfId="4" applyFont="1" applyFill="1" applyBorder="1" applyAlignment="1" applyProtection="1">
      <alignment horizontal="center" vertical="center" wrapText="1"/>
      <protection locked="0"/>
    </xf>
    <xf numFmtId="0" fontId="8" fillId="10" borderId="1" xfId="0" applyFont="1" applyFill="1" applyBorder="1" applyAlignment="1">
      <alignment horizontal="center" vertical="center" wrapText="1"/>
    </xf>
    <xf numFmtId="9" fontId="8" fillId="15" borderId="1" xfId="5" applyFont="1" applyFill="1" applyBorder="1" applyAlignment="1">
      <alignment horizontal="center" vertical="center"/>
    </xf>
    <xf numFmtId="9" fontId="8" fillId="17" borderId="1" xfId="5" applyFont="1" applyFill="1" applyBorder="1" applyAlignment="1" applyProtection="1">
      <alignment horizontal="center" vertical="center" wrapText="1"/>
    </xf>
    <xf numFmtId="9" fontId="8" fillId="0" borderId="1" xfId="5" applyFont="1" applyBorder="1" applyAlignment="1" applyProtection="1">
      <alignment horizontal="center" vertical="center" wrapText="1"/>
    </xf>
    <xf numFmtId="0" fontId="8" fillId="9" borderId="1" xfId="0" applyFont="1" applyFill="1" applyBorder="1" applyAlignment="1" applyProtection="1">
      <alignment horizontal="center" vertical="center" wrapText="1"/>
      <protection locked="0"/>
    </xf>
    <xf numFmtId="14" fontId="8" fillId="9" borderId="1" xfId="0" applyNumberFormat="1" applyFont="1" applyFill="1" applyBorder="1" applyAlignment="1" applyProtection="1">
      <alignment horizontal="center" vertical="center" wrapText="1"/>
      <protection locked="0"/>
    </xf>
    <xf numFmtId="0" fontId="23" fillId="14" borderId="16" xfId="0" applyFont="1" applyFill="1" applyBorder="1" applyAlignment="1">
      <alignment horizontal="center" vertical="center" wrapText="1"/>
    </xf>
    <xf numFmtId="0" fontId="23" fillId="14" borderId="20" xfId="0" applyFont="1" applyFill="1" applyBorder="1" applyAlignment="1">
      <alignment horizontal="center" vertical="center" wrapText="1"/>
    </xf>
    <xf numFmtId="0" fontId="8" fillId="9" borderId="1" xfId="0" applyFont="1" applyFill="1" applyBorder="1" applyAlignment="1" applyProtection="1">
      <alignment vertical="center" wrapText="1"/>
      <protection locked="0"/>
    </xf>
    <xf numFmtId="0" fontId="8" fillId="9" borderId="1" xfId="0" applyFont="1" applyFill="1" applyBorder="1" applyAlignment="1" applyProtection="1">
      <alignment horizontal="left" vertical="center" wrapText="1"/>
      <protection locked="0"/>
    </xf>
    <xf numFmtId="0" fontId="11" fillId="9" borderId="1" xfId="0" applyFont="1" applyFill="1" applyBorder="1" applyAlignment="1" applyProtection="1">
      <alignment horizontal="center" vertical="center" wrapText="1"/>
      <protection locked="0"/>
    </xf>
    <xf numFmtId="0" fontId="8" fillId="11" borderId="1" xfId="0" applyFont="1" applyFill="1" applyBorder="1" applyAlignment="1">
      <alignment horizontal="justify" vertical="center" wrapText="1"/>
    </xf>
    <xf numFmtId="0" fontId="11" fillId="9" borderId="1" xfId="0" applyFont="1" applyFill="1" applyBorder="1" applyAlignment="1" applyProtection="1">
      <alignment horizontal="justify" vertical="center" wrapText="1"/>
      <protection locked="0"/>
    </xf>
    <xf numFmtId="0" fontId="8" fillId="11" borderId="1" xfId="0" applyFont="1" applyFill="1" applyBorder="1" applyAlignment="1">
      <alignment horizontal="center" vertical="center" wrapText="1"/>
    </xf>
    <xf numFmtId="0" fontId="8" fillId="17" borderId="9" xfId="0" applyFont="1" applyFill="1" applyBorder="1" applyAlignment="1">
      <alignment horizontal="center" vertical="center" wrapText="1"/>
    </xf>
    <xf numFmtId="0" fontId="8" fillId="9" borderId="9" xfId="4" applyFont="1" applyFill="1" applyBorder="1" applyAlignment="1" applyProtection="1">
      <alignment horizontal="center" vertical="top" wrapText="1"/>
      <protection locked="0"/>
    </xf>
    <xf numFmtId="9" fontId="8" fillId="0" borderId="9" xfId="5" applyFont="1" applyBorder="1" applyAlignment="1">
      <alignment horizontal="center" vertical="center" wrapText="1"/>
    </xf>
    <xf numFmtId="14" fontId="8" fillId="9" borderId="9" xfId="0" applyNumberFormat="1" applyFont="1" applyFill="1" applyBorder="1" applyAlignment="1" applyProtection="1">
      <alignment horizontal="center" vertical="center" wrapText="1"/>
      <protection locked="0"/>
    </xf>
    <xf numFmtId="0" fontId="8" fillId="9" borderId="1" xfId="0" applyFont="1" applyFill="1" applyBorder="1" applyAlignment="1" applyProtection="1">
      <alignment horizontal="justify" vertical="center" wrapText="1"/>
      <protection locked="0"/>
    </xf>
    <xf numFmtId="0" fontId="8" fillId="9" borderId="9" xfId="0" applyFont="1" applyFill="1" applyBorder="1" applyAlignment="1" applyProtection="1">
      <alignment horizontal="justify" vertical="center" wrapText="1"/>
      <protection locked="0"/>
    </xf>
    <xf numFmtId="0" fontId="20" fillId="9" borderId="9" xfId="0" applyFont="1" applyFill="1" applyBorder="1" applyAlignment="1" applyProtection="1">
      <alignment horizontal="center" vertical="center" wrapText="1"/>
      <protection locked="0"/>
    </xf>
    <xf numFmtId="0" fontId="8" fillId="0" borderId="9" xfId="4" applyFont="1" applyBorder="1" applyAlignment="1">
      <alignment horizontal="center" vertical="center" wrapText="1"/>
    </xf>
    <xf numFmtId="0" fontId="29" fillId="0" borderId="1" xfId="0" applyFont="1" applyBorder="1" applyAlignment="1">
      <alignment vertical="top" wrapText="1"/>
    </xf>
    <xf numFmtId="0" fontId="8" fillId="11" borderId="1" xfId="0" applyFont="1" applyFill="1" applyBorder="1" applyAlignment="1">
      <alignment horizontal="justify" vertical="top" wrapText="1"/>
    </xf>
    <xf numFmtId="0" fontId="29" fillId="0" borderId="1" xfId="0" applyFont="1" applyBorder="1" applyAlignment="1">
      <alignment horizontal="justify" vertical="top" wrapText="1"/>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8" fillId="0" borderId="21" xfId="0" applyFont="1" applyBorder="1" applyAlignment="1">
      <alignment horizontal="center" vertical="center"/>
    </xf>
    <xf numFmtId="0" fontId="8" fillId="0" borderId="0" xfId="0" applyFont="1" applyAlignment="1">
      <alignment horizontal="center" vertical="center"/>
    </xf>
    <xf numFmtId="0" fontId="8" fillId="0" borderId="18" xfId="0" applyFont="1" applyBorder="1" applyAlignment="1">
      <alignment horizontal="center" vertical="center"/>
    </xf>
    <xf numFmtId="0" fontId="8" fillId="0" borderId="19" xfId="0" applyFont="1" applyBorder="1" applyAlignment="1">
      <alignment horizontal="center" vertical="center"/>
    </xf>
    <xf numFmtId="0" fontId="4" fillId="2" borderId="1" xfId="0" applyFont="1" applyFill="1" applyBorder="1" applyAlignment="1">
      <alignment horizontal="center" vertical="center" wrapText="1"/>
    </xf>
    <xf numFmtId="0" fontId="23" fillId="14" borderId="15" xfId="0" applyFont="1" applyFill="1" applyBorder="1" applyAlignment="1">
      <alignment horizontal="center" vertical="center"/>
    </xf>
    <xf numFmtId="0" fontId="23" fillId="14" borderId="16" xfId="0" applyFont="1" applyFill="1" applyBorder="1" applyAlignment="1">
      <alignment horizontal="center" vertical="center"/>
    </xf>
    <xf numFmtId="0" fontId="23" fillId="14" borderId="17" xfId="0" applyFont="1" applyFill="1" applyBorder="1" applyAlignment="1">
      <alignment horizontal="center" vertical="center"/>
    </xf>
    <xf numFmtId="0" fontId="23" fillId="14" borderId="18" xfId="0" applyFont="1" applyFill="1" applyBorder="1" applyAlignment="1">
      <alignment horizontal="center" vertical="center"/>
    </xf>
    <xf numFmtId="0" fontId="23" fillId="14" borderId="19" xfId="0" applyFont="1" applyFill="1" applyBorder="1" applyAlignment="1">
      <alignment horizontal="center" vertical="center"/>
    </xf>
    <xf numFmtId="0" fontId="23" fillId="14" borderId="20" xfId="0" applyFont="1" applyFill="1" applyBorder="1" applyAlignment="1">
      <alignment horizontal="center" vertical="center"/>
    </xf>
    <xf numFmtId="0" fontId="23" fillId="14" borderId="15" xfId="0" applyFont="1" applyFill="1" applyBorder="1" applyAlignment="1">
      <alignment horizontal="center" vertical="center" wrapText="1"/>
    </xf>
    <xf numFmtId="0" fontId="23" fillId="14" borderId="16" xfId="0" applyFont="1" applyFill="1" applyBorder="1" applyAlignment="1">
      <alignment horizontal="center" vertical="center" wrapText="1"/>
    </xf>
    <xf numFmtId="0" fontId="23" fillId="14" borderId="17" xfId="0" applyFont="1" applyFill="1" applyBorder="1" applyAlignment="1">
      <alignment horizontal="center" vertical="center" wrapText="1"/>
    </xf>
    <xf numFmtId="0" fontId="23" fillId="14" borderId="18" xfId="0" applyFont="1" applyFill="1" applyBorder="1" applyAlignment="1">
      <alignment horizontal="center" vertical="center" wrapText="1"/>
    </xf>
    <xf numFmtId="0" fontId="23" fillId="14" borderId="19" xfId="0" applyFont="1" applyFill="1" applyBorder="1" applyAlignment="1">
      <alignment horizontal="center" vertical="center" wrapText="1"/>
    </xf>
    <xf numFmtId="0" fontId="23" fillId="14" borderId="20" xfId="0" applyFont="1" applyFill="1" applyBorder="1" applyAlignment="1">
      <alignment horizontal="center" vertical="center" wrapText="1"/>
    </xf>
    <xf numFmtId="0" fontId="23" fillId="14" borderId="1" xfId="0" applyFont="1" applyFill="1" applyBorder="1" applyAlignment="1">
      <alignment horizontal="center" vertical="center" wrapText="1"/>
    </xf>
    <xf numFmtId="0" fontId="23" fillId="14" borderId="1" xfId="0" applyFont="1" applyFill="1" applyBorder="1" applyAlignment="1">
      <alignment horizontal="center" vertical="center"/>
    </xf>
    <xf numFmtId="0" fontId="23" fillId="14" borderId="1" xfId="0" applyFont="1" applyFill="1" applyBorder="1" applyAlignment="1">
      <alignment horizontal="center" vertical="center" textRotation="90" wrapText="1"/>
    </xf>
    <xf numFmtId="0" fontId="23" fillId="14" borderId="9" xfId="0" applyFont="1" applyFill="1" applyBorder="1" applyAlignment="1">
      <alignment horizontal="center" vertical="center" wrapText="1"/>
    </xf>
    <xf numFmtId="0" fontId="23" fillId="14" borderId="11" xfId="0" applyFont="1" applyFill="1" applyBorder="1" applyAlignment="1">
      <alignment horizontal="center" vertical="center" wrapText="1"/>
    </xf>
    <xf numFmtId="0" fontId="23" fillId="14" borderId="12" xfId="0" applyFont="1" applyFill="1" applyBorder="1" applyAlignment="1">
      <alignment horizontal="center" vertical="center" wrapText="1"/>
    </xf>
    <xf numFmtId="0" fontId="23" fillId="14" borderId="13" xfId="0" applyFont="1" applyFill="1" applyBorder="1" applyAlignment="1">
      <alignment horizontal="center" vertical="center" wrapText="1"/>
    </xf>
    <xf numFmtId="0" fontId="23" fillId="14" borderId="14" xfId="0" applyFont="1" applyFill="1" applyBorder="1" applyAlignment="1">
      <alignment horizontal="center" vertical="center" wrapText="1"/>
    </xf>
    <xf numFmtId="0" fontId="23" fillId="14" borderId="21" xfId="0" applyFont="1" applyFill="1" applyBorder="1" applyAlignment="1">
      <alignment horizontal="center" vertical="center" textRotation="90" wrapText="1"/>
    </xf>
    <xf numFmtId="0" fontId="23" fillId="14" borderId="18" xfId="0" applyFont="1" applyFill="1" applyBorder="1" applyAlignment="1">
      <alignment horizontal="center" vertical="center" textRotation="90" wrapText="1"/>
    </xf>
    <xf numFmtId="0" fontId="23" fillId="14" borderId="10" xfId="0" applyFont="1" applyFill="1" applyBorder="1" applyAlignment="1">
      <alignment horizontal="center" vertical="center" textRotation="90" wrapText="1"/>
    </xf>
    <xf numFmtId="0" fontId="23" fillId="14" borderId="11" xfId="0" applyFont="1" applyFill="1" applyBorder="1" applyAlignment="1">
      <alignment horizontal="center" vertical="center" textRotation="90" wrapText="1"/>
    </xf>
    <xf numFmtId="9" fontId="8" fillId="17" borderId="9" xfId="0" applyNumberFormat="1" applyFont="1" applyFill="1" applyBorder="1" applyAlignment="1">
      <alignment horizontal="center" vertical="center" wrapText="1"/>
    </xf>
    <xf numFmtId="9" fontId="8" fillId="17" borderId="10" xfId="0" applyNumberFormat="1" applyFont="1" applyFill="1" applyBorder="1" applyAlignment="1">
      <alignment horizontal="center" vertical="center" wrapText="1"/>
    </xf>
    <xf numFmtId="9" fontId="8" fillId="17" borderId="9" xfId="5" applyFont="1" applyFill="1" applyBorder="1" applyAlignment="1" applyProtection="1">
      <alignment horizontal="center" vertical="center" wrapText="1"/>
    </xf>
    <xf numFmtId="9" fontId="8" fillId="17" borderId="10" xfId="5" applyFont="1" applyFill="1" applyBorder="1" applyAlignment="1" applyProtection="1">
      <alignment horizontal="center" vertical="center" wrapText="1"/>
    </xf>
    <xf numFmtId="9" fontId="8" fillId="0" borderId="9" xfId="5" applyFont="1" applyBorder="1" applyAlignment="1" applyProtection="1">
      <alignment horizontal="center" vertical="center" wrapText="1"/>
    </xf>
    <xf numFmtId="9" fontId="8" fillId="0" borderId="10" xfId="5" applyFont="1" applyBorder="1" applyAlignment="1" applyProtection="1">
      <alignment horizontal="center" vertical="center" wrapText="1"/>
    </xf>
    <xf numFmtId="0" fontId="8" fillId="10" borderId="9" xfId="4" applyFont="1" applyFill="1" applyBorder="1" applyAlignment="1">
      <alignment horizontal="center" vertical="center" wrapText="1"/>
    </xf>
    <xf numFmtId="0" fontId="8" fillId="10" borderId="11" xfId="4" applyFont="1" applyFill="1" applyBorder="1" applyAlignment="1">
      <alignment horizontal="center" vertical="center" wrapText="1"/>
    </xf>
    <xf numFmtId="9" fontId="8" fillId="0" borderId="10" xfId="5" applyFont="1" applyBorder="1" applyAlignment="1">
      <alignment horizontal="center" vertical="center" wrapText="1"/>
    </xf>
    <xf numFmtId="0" fontId="8" fillId="0" borderId="9" xfId="0" applyFont="1" applyBorder="1" applyAlignment="1">
      <alignment horizontal="center" vertical="center" wrapText="1"/>
    </xf>
    <xf numFmtId="0" fontId="8" fillId="0" borderId="10" xfId="0" applyFont="1" applyBorder="1" applyAlignment="1">
      <alignment horizontal="center" vertical="center" wrapText="1"/>
    </xf>
    <xf numFmtId="0" fontId="8" fillId="10" borderId="9" xfId="0" applyFont="1" applyFill="1" applyBorder="1" applyAlignment="1">
      <alignment horizontal="center" vertical="center" wrapText="1"/>
    </xf>
    <xf numFmtId="0" fontId="8" fillId="10" borderId="10" xfId="0" applyFont="1" applyFill="1" applyBorder="1" applyAlignment="1">
      <alignment horizontal="center" vertical="center" wrapText="1"/>
    </xf>
    <xf numFmtId="0" fontId="8" fillId="17" borderId="9" xfId="0" applyFont="1" applyFill="1" applyBorder="1" applyAlignment="1">
      <alignment horizontal="center" vertical="center" wrapText="1"/>
    </xf>
    <xf numFmtId="0" fontId="8" fillId="17" borderId="10" xfId="0" applyFont="1" applyFill="1" applyBorder="1" applyAlignment="1">
      <alignment horizontal="center" vertical="center" wrapText="1"/>
    </xf>
    <xf numFmtId="0" fontId="8" fillId="16" borderId="1" xfId="4" applyFont="1" applyFill="1" applyBorder="1" applyAlignment="1">
      <alignment horizontal="center" vertical="center" wrapText="1"/>
    </xf>
    <xf numFmtId="0" fontId="8" fillId="10" borderId="1" xfId="4" applyFont="1" applyFill="1" applyBorder="1" applyAlignment="1">
      <alignment horizontal="center" vertical="center" wrapText="1"/>
    </xf>
    <xf numFmtId="0" fontId="8" fillId="10" borderId="10" xfId="4" applyFont="1" applyFill="1" applyBorder="1" applyAlignment="1">
      <alignment horizontal="center" vertical="center" wrapText="1"/>
    </xf>
    <xf numFmtId="0" fontId="8" fillId="9" borderId="9" xfId="4" applyFont="1" applyFill="1" applyBorder="1" applyAlignment="1" applyProtection="1">
      <alignment horizontal="center" vertical="top" wrapText="1"/>
      <protection locked="0"/>
    </xf>
    <xf numFmtId="0" fontId="8" fillId="9" borderId="10" xfId="4" applyFont="1" applyFill="1" applyBorder="1" applyAlignment="1" applyProtection="1">
      <alignment horizontal="center" vertical="top" wrapText="1"/>
      <protection locked="0"/>
    </xf>
    <xf numFmtId="0" fontId="8" fillId="9" borderId="9" xfId="4" applyFont="1" applyFill="1" applyBorder="1" applyAlignment="1" applyProtection="1">
      <alignment horizontal="center" vertical="center" wrapText="1"/>
      <protection locked="0"/>
    </xf>
    <xf numFmtId="0" fontId="8" fillId="9" borderId="10" xfId="4" applyFont="1" applyFill="1" applyBorder="1" applyAlignment="1" applyProtection="1">
      <alignment horizontal="center" vertical="center" wrapText="1"/>
      <protection locked="0"/>
    </xf>
    <xf numFmtId="0" fontId="8" fillId="9" borderId="9" xfId="0" applyFont="1" applyFill="1" applyBorder="1" applyAlignment="1" applyProtection="1">
      <alignment horizontal="center" vertical="center" wrapText="1"/>
      <protection locked="0"/>
    </xf>
    <xf numFmtId="0" fontId="8" fillId="9" borderId="10" xfId="0" applyFont="1" applyFill="1" applyBorder="1" applyAlignment="1" applyProtection="1">
      <alignment horizontal="center" vertical="center" wrapText="1"/>
      <protection locked="0"/>
    </xf>
    <xf numFmtId="0" fontId="8" fillId="9" borderId="1" xfId="0" applyFont="1" applyFill="1" applyBorder="1" applyAlignment="1" applyProtection="1">
      <alignment horizontal="center" vertical="center" wrapText="1"/>
      <protection locked="0"/>
    </xf>
    <xf numFmtId="0" fontId="8" fillId="9" borderId="1" xfId="4" applyFont="1" applyFill="1" applyBorder="1" applyAlignment="1" applyProtection="1">
      <alignment horizontal="justify" vertical="center" wrapText="1"/>
      <protection locked="0"/>
    </xf>
    <xf numFmtId="0" fontId="8" fillId="0" borderId="1" xfId="0" applyFont="1" applyBorder="1" applyAlignment="1">
      <alignment horizontal="center" vertical="center"/>
    </xf>
    <xf numFmtId="9" fontId="8" fillId="15" borderId="9" xfId="5" applyFont="1" applyFill="1" applyBorder="1" applyAlignment="1">
      <alignment horizontal="center" vertical="center"/>
    </xf>
    <xf numFmtId="9" fontId="8" fillId="15" borderId="10" xfId="5" applyFont="1" applyFill="1" applyBorder="1" applyAlignment="1">
      <alignment horizontal="center" vertical="center"/>
    </xf>
    <xf numFmtId="0" fontId="4" fillId="2" borderId="1" xfId="0" applyFont="1" applyFill="1" applyBorder="1" applyAlignment="1">
      <alignment horizontal="left" vertical="top" wrapText="1"/>
    </xf>
    <xf numFmtId="0" fontId="4" fillId="2" borderId="1" xfId="0" applyFont="1" applyFill="1" applyBorder="1" applyAlignment="1">
      <alignment horizontal="left" vertical="top"/>
    </xf>
    <xf numFmtId="0" fontId="29" fillId="9" borderId="1" xfId="0" applyFont="1" applyFill="1" applyBorder="1" applyAlignment="1" applyProtection="1">
      <alignment horizontal="justify" vertical="top" wrapText="1"/>
      <protection locked="0"/>
    </xf>
    <xf numFmtId="0" fontId="8" fillId="9" borderId="1" xfId="0" applyFont="1" applyFill="1" applyBorder="1" applyAlignment="1" applyProtection="1">
      <alignment horizontal="justify" vertical="center" wrapText="1"/>
      <protection locked="0"/>
    </xf>
    <xf numFmtId="14" fontId="8" fillId="0" borderId="9" xfId="0" applyNumberFormat="1" applyFont="1" applyBorder="1" applyAlignment="1">
      <alignment horizontal="center" vertical="center" wrapText="1"/>
    </xf>
    <xf numFmtId="14" fontId="8" fillId="0" borderId="10" xfId="0" applyNumberFormat="1" applyFont="1" applyBorder="1" applyAlignment="1">
      <alignment horizontal="center" vertical="center" wrapText="1"/>
    </xf>
    <xf numFmtId="14" fontId="8" fillId="0" borderId="11" xfId="0" applyNumberFormat="1" applyFont="1" applyBorder="1" applyAlignment="1">
      <alignment horizontal="center" vertical="center" wrapText="1"/>
    </xf>
    <xf numFmtId="0" fontId="8" fillId="9" borderId="9" xfId="0" applyFont="1" applyFill="1" applyBorder="1" applyAlignment="1" applyProtection="1">
      <alignment horizontal="justify" vertical="center" wrapText="1"/>
      <protection locked="0"/>
    </xf>
    <xf numFmtId="0" fontId="8" fillId="9" borderId="10" xfId="0" applyFont="1" applyFill="1" applyBorder="1" applyAlignment="1" applyProtection="1">
      <alignment horizontal="justify" vertical="center" wrapText="1"/>
      <protection locked="0"/>
    </xf>
    <xf numFmtId="0" fontId="8" fillId="9" borderId="11" xfId="0" applyFont="1" applyFill="1" applyBorder="1" applyAlignment="1" applyProtection="1">
      <alignment horizontal="justify" vertical="center" wrapText="1"/>
      <protection locked="0"/>
    </xf>
    <xf numFmtId="0" fontId="8" fillId="0" borderId="11" xfId="0" applyFont="1" applyBorder="1" applyAlignment="1">
      <alignment horizontal="center" vertical="center" wrapText="1"/>
    </xf>
    <xf numFmtId="0" fontId="13" fillId="7" borderId="1" xfId="3" applyFont="1" applyFill="1" applyBorder="1" applyAlignment="1">
      <alignment horizontal="center" vertical="center"/>
    </xf>
    <xf numFmtId="0" fontId="14" fillId="0" borderId="1" xfId="3" applyFont="1" applyBorder="1" applyAlignment="1">
      <alignment horizontal="center" vertical="center" wrapText="1"/>
    </xf>
    <xf numFmtId="0" fontId="13" fillId="4" borderId="1" xfId="3" applyFont="1" applyFill="1" applyBorder="1" applyAlignment="1">
      <alignment horizontal="center" vertical="center"/>
    </xf>
    <xf numFmtId="0" fontId="13" fillId="5" borderId="1" xfId="3" applyFont="1" applyFill="1" applyBorder="1" applyAlignment="1">
      <alignment horizontal="center" vertical="center"/>
    </xf>
    <xf numFmtId="0" fontId="13" fillId="6" borderId="1" xfId="3" applyFont="1" applyFill="1" applyBorder="1" applyAlignment="1">
      <alignment horizontal="center" vertical="center"/>
    </xf>
    <xf numFmtId="0" fontId="17" fillId="0" borderId="0" xfId="3" applyFont="1" applyAlignment="1">
      <alignment horizontal="center" vertical="center" wrapText="1"/>
    </xf>
    <xf numFmtId="0" fontId="17" fillId="0" borderId="0" xfId="3" applyFont="1" applyAlignment="1">
      <alignment horizontal="center" wrapText="1"/>
    </xf>
    <xf numFmtId="0" fontId="13" fillId="3" borderId="0" xfId="3" applyFont="1" applyFill="1" applyAlignment="1">
      <alignment horizontal="center" vertical="center"/>
    </xf>
    <xf numFmtId="0" fontId="13" fillId="13" borderId="1" xfId="3" applyFont="1" applyFill="1" applyBorder="1" applyAlignment="1">
      <alignment horizontal="center" vertical="center"/>
    </xf>
    <xf numFmtId="0" fontId="13" fillId="12" borderId="0" xfId="3" applyFont="1" applyFill="1" applyAlignment="1">
      <alignment horizontal="center" vertical="center" textRotation="90"/>
    </xf>
    <xf numFmtId="0" fontId="19" fillId="14" borderId="1" xfId="0" applyFont="1" applyFill="1" applyBorder="1" applyAlignment="1">
      <alignment horizontal="center" vertical="center" wrapText="1"/>
    </xf>
  </cellXfs>
  <cellStyles count="6">
    <cellStyle name="Excel Built-in Normal" xfId="3" xr:uid="{00000000-0005-0000-0000-000000000000}"/>
    <cellStyle name="Normal" xfId="0" builtinId="0"/>
    <cellStyle name="Normal 2" xfId="2" xr:uid="{00000000-0005-0000-0000-000002000000}"/>
    <cellStyle name="Normal 3" xfId="1" xr:uid="{00000000-0005-0000-0000-000003000000}"/>
    <cellStyle name="Normal 4" xfId="4" xr:uid="{00000000-0005-0000-0000-000004000000}"/>
    <cellStyle name="Porcentaje" xfId="5" builtinId="5"/>
  </cellStyles>
  <dxfs count="134">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s>
  <tableStyles count="0" defaultTableStyle="TableStyleMedium2" defaultPivotStyle="PivotStyleLight16"/>
  <colors>
    <mruColors>
      <color rgb="FFD7EBF7"/>
      <color rgb="FF3366CC"/>
      <color rgb="FF0000FF"/>
      <color rgb="FFE2ECFD"/>
      <color rgb="FFD4F8FA"/>
      <color rgb="FF66FF33"/>
      <color rgb="FF00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34</xdr:col>
      <xdr:colOff>179614</xdr:colOff>
      <xdr:row>62</xdr:row>
      <xdr:rowOff>146956</xdr:rowOff>
    </xdr:from>
    <xdr:to>
      <xdr:col>38</xdr:col>
      <xdr:colOff>0</xdr:colOff>
      <xdr:row>74</xdr:row>
      <xdr:rowOff>43542</xdr:rowOff>
    </xdr:to>
    <xdr:sp macro="" textlink="">
      <xdr:nvSpPr>
        <xdr:cNvPr id="2" name="Flecha: a la derecha 1">
          <a:extLst>
            <a:ext uri="{FF2B5EF4-FFF2-40B4-BE49-F238E27FC236}">
              <a16:creationId xmlns:a16="http://schemas.microsoft.com/office/drawing/2014/main" id="{C89CEB4B-68F8-4C37-8983-DB479CA33ADA}"/>
            </a:ext>
          </a:extLst>
        </xdr:cNvPr>
        <xdr:cNvSpPr/>
      </xdr:nvSpPr>
      <xdr:spPr>
        <a:xfrm>
          <a:off x="33078964" y="23159356"/>
          <a:ext cx="4230461" cy="2411186"/>
        </a:xfrm>
        <a:prstGeom prst="rightArrow">
          <a:avLst>
            <a:gd name="adj1" fmla="val 79080"/>
            <a:gd name="adj2" fmla="val 26906"/>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600" b="1"/>
            <a:t>NOTA: </a:t>
          </a:r>
          <a:r>
            <a:rPr lang="es-CO" sz="1600"/>
            <a:t>En</a:t>
          </a:r>
          <a:r>
            <a:rPr lang="es-CO" sz="1600" baseline="0"/>
            <a:t> las tablas de Excel cuando se utilizan formulas o listas desplegables en celdas combinadas, es muy probable que al copiar y pegar celdas, las formulas se desajusten, por lo cual se recomienda revisar celda por celda la correspondencia de la formula con la necesidad del usuario.</a:t>
          </a:r>
          <a:endParaRPr lang="es-CO" sz="1600"/>
        </a:p>
      </xdr:txBody>
    </xdr:sp>
    <xdr:clientData/>
  </xdr:twoCellAnchor>
  <xdr:twoCellAnchor editAs="oneCell">
    <xdr:from>
      <xdr:col>0</xdr:col>
      <xdr:colOff>103909</xdr:colOff>
      <xdr:row>0</xdr:row>
      <xdr:rowOff>121227</xdr:rowOff>
    </xdr:from>
    <xdr:to>
      <xdr:col>6</xdr:col>
      <xdr:colOff>1506681</xdr:colOff>
      <xdr:row>2</xdr:row>
      <xdr:rowOff>450272</xdr:rowOff>
    </xdr:to>
    <xdr:pic>
      <xdr:nvPicPr>
        <xdr:cNvPr id="3" name="Imagen 2">
          <a:extLst>
            <a:ext uri="{FF2B5EF4-FFF2-40B4-BE49-F238E27FC236}">
              <a16:creationId xmlns:a16="http://schemas.microsoft.com/office/drawing/2014/main" id="{BCDC95A6-933E-48B6-AF62-B02B0D945B9F}"/>
            </a:ext>
          </a:extLst>
        </xdr:cNvPr>
        <xdr:cNvPicPr/>
      </xdr:nvPicPr>
      <xdr:blipFill>
        <a:blip xmlns:r="http://schemas.openxmlformats.org/officeDocument/2006/relationships" r:embed="rId1"/>
        <a:stretch>
          <a:fillRect/>
        </a:stretch>
      </xdr:blipFill>
      <xdr:spPr>
        <a:xfrm>
          <a:off x="103909" y="121227"/>
          <a:ext cx="9836727" cy="136813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647700</xdr:colOff>
      <xdr:row>0</xdr:row>
      <xdr:rowOff>361950</xdr:rowOff>
    </xdr:from>
    <xdr:to>
      <xdr:col>3</xdr:col>
      <xdr:colOff>2820059</xdr:colOff>
      <xdr:row>2</xdr:row>
      <xdr:rowOff>76306</xdr:rowOff>
    </xdr:to>
    <xdr:pic>
      <xdr:nvPicPr>
        <xdr:cNvPr id="3" name="Imagen 2">
          <a:extLst>
            <a:ext uri="{FF2B5EF4-FFF2-40B4-BE49-F238E27FC236}">
              <a16:creationId xmlns:a16="http://schemas.microsoft.com/office/drawing/2014/main" id="{404693DB-CEA3-E354-62AC-AF6CFA377B18}"/>
            </a:ext>
          </a:extLst>
        </xdr:cNvPr>
        <xdr:cNvPicPr>
          <a:picLocks noChangeAspect="1"/>
        </xdr:cNvPicPr>
      </xdr:nvPicPr>
      <xdr:blipFill>
        <a:blip xmlns:r="http://schemas.openxmlformats.org/officeDocument/2006/relationships" r:embed="rId1"/>
        <a:stretch>
          <a:fillRect/>
        </a:stretch>
      </xdr:blipFill>
      <xdr:spPr>
        <a:xfrm>
          <a:off x="1181100" y="361950"/>
          <a:ext cx="4725059" cy="76210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33</xdr:col>
      <xdr:colOff>19050</xdr:colOff>
      <xdr:row>1</xdr:row>
      <xdr:rowOff>190500</xdr:rowOff>
    </xdr:from>
    <xdr:to>
      <xdr:col>47</xdr:col>
      <xdr:colOff>608582</xdr:colOff>
      <xdr:row>11</xdr:row>
      <xdr:rowOff>199445</xdr:rowOff>
    </xdr:to>
    <xdr:pic>
      <xdr:nvPicPr>
        <xdr:cNvPr id="2" name="Imagen 1">
          <a:extLst>
            <a:ext uri="{FF2B5EF4-FFF2-40B4-BE49-F238E27FC236}">
              <a16:creationId xmlns:a16="http://schemas.microsoft.com/office/drawing/2014/main" id="{0F3AE5CC-2C87-4922-9767-F9D2D1FAB8CC}"/>
            </a:ext>
          </a:extLst>
        </xdr:cNvPr>
        <xdr:cNvPicPr>
          <a:picLocks noChangeAspect="1"/>
        </xdr:cNvPicPr>
      </xdr:nvPicPr>
      <xdr:blipFill>
        <a:blip xmlns:r="http://schemas.openxmlformats.org/officeDocument/2006/relationships" r:embed="rId1"/>
        <a:stretch>
          <a:fillRect/>
        </a:stretch>
      </xdr:blipFill>
      <xdr:spPr>
        <a:xfrm>
          <a:off x="8029575" y="419100"/>
          <a:ext cx="8142857" cy="463809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34636</xdr:rowOff>
    </xdr:from>
    <xdr:to>
      <xdr:col>1</xdr:col>
      <xdr:colOff>1089718</xdr:colOff>
      <xdr:row>0</xdr:row>
      <xdr:rowOff>625186</xdr:rowOff>
    </xdr:to>
    <xdr:pic>
      <xdr:nvPicPr>
        <xdr:cNvPr id="3" name="Imagen 2">
          <a:extLst>
            <a:ext uri="{FF2B5EF4-FFF2-40B4-BE49-F238E27FC236}">
              <a16:creationId xmlns:a16="http://schemas.microsoft.com/office/drawing/2014/main" id="{C8F833EF-16CE-44C3-9391-D599716056CC}"/>
            </a:ext>
          </a:extLst>
        </xdr:cNvPr>
        <xdr:cNvPicPr/>
      </xdr:nvPicPr>
      <xdr:blipFill>
        <a:blip xmlns:r="http://schemas.openxmlformats.org/officeDocument/2006/relationships" r:embed="rId1"/>
        <a:stretch>
          <a:fillRect/>
        </a:stretch>
      </xdr:blipFill>
      <xdr:spPr>
        <a:xfrm>
          <a:off x="0" y="34636"/>
          <a:ext cx="3211195" cy="5905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pyate/Downloads/MC-FO-07%20MAPA%20DE%20RIEGOS%20DEL%20PROCESO%20(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T PROBABILIDAD"/>
      <sheetName val="Hoja4"/>
      <sheetName val="MATRIZ DE CALIFICACIÓN"/>
      <sheetName val="T IMPACTO"/>
      <sheetName val="Hoja1"/>
      <sheetName val="Hoja2"/>
      <sheetName val="Hoja3"/>
      <sheetName val="Hoja5"/>
      <sheetName val="Hoja6"/>
      <sheetName val="MAPA_DE_RIESGOS"/>
      <sheetName val="T_PROBABILIDAD"/>
      <sheetName val="MATRIZ_DE_CALIFICACIÓN"/>
      <sheetName val="T_IMPACTO"/>
    </sheetNames>
    <sheetDataSet>
      <sheetData sheetId="0" refreshError="1"/>
      <sheetData sheetId="1" refreshError="1"/>
      <sheetData sheetId="2" refreshError="1">
        <row r="3">
          <cell r="C3" t="str">
            <v>Articulación Interinstitucional</v>
          </cell>
          <cell r="D3" t="str">
            <v>Riesgo de Corrupción</v>
          </cell>
          <cell r="E3" t="str">
            <v>Raro</v>
          </cell>
          <cell r="F3" t="str">
            <v>Insignificante</v>
          </cell>
          <cell r="H3" t="str">
            <v>Preventivo</v>
          </cell>
        </row>
        <row r="4">
          <cell r="D4" t="str">
            <v>Riesgo de Cumplimiento</v>
          </cell>
          <cell r="E4" t="str">
            <v>Improbable</v>
          </cell>
          <cell r="F4" t="str">
            <v>Menor</v>
          </cell>
          <cell r="H4" t="str">
            <v>Correctivo</v>
          </cell>
        </row>
        <row r="5">
          <cell r="D5" t="str">
            <v>Riesgo de Imagen</v>
          </cell>
          <cell r="E5" t="str">
            <v>Moderada</v>
          </cell>
          <cell r="F5" t="str">
            <v>Moderado</v>
          </cell>
        </row>
        <row r="6">
          <cell r="D6" t="str">
            <v>Riesgo de Tecnología</v>
          </cell>
          <cell r="E6" t="str">
            <v>Probable</v>
          </cell>
          <cell r="F6" t="str">
            <v>Mayor</v>
          </cell>
        </row>
        <row r="7">
          <cell r="D7" t="str">
            <v>Riesgo Estratégico</v>
          </cell>
          <cell r="E7" t="str">
            <v>Casi seguro</v>
          </cell>
          <cell r="F7" t="str">
            <v>Catastrófico</v>
          </cell>
        </row>
        <row r="8">
          <cell r="D8" t="str">
            <v>Riesgo Financiero</v>
          </cell>
        </row>
        <row r="9">
          <cell r="D9" t="str">
            <v>Riesgo Operativo</v>
          </cell>
        </row>
      </sheetData>
      <sheetData sheetId="3" refreshError="1"/>
      <sheetData sheetId="4" refreshError="1"/>
      <sheetData sheetId="5" refreshError="1"/>
      <sheetData sheetId="6" refreshError="1"/>
      <sheetData sheetId="7" refreshError="1"/>
      <sheetData sheetId="8" refreshError="1"/>
      <sheetData sheetId="9" refreshError="1"/>
      <sheetData sheetId="10"/>
      <sheetData sheetId="11"/>
      <sheetData sheetId="12"/>
      <sheetData sheetId="1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28C251-F075-45DB-8E2C-4F9D5C9054AB}">
  <dimension ref="A1:AN11"/>
  <sheetViews>
    <sheetView showGridLines="0" topLeftCell="C7" zoomScale="110" zoomScaleNormal="110" zoomScaleSheetLayoutView="40" workbookViewId="0">
      <pane xSplit="11625" ySplit="3480" topLeftCell="P8" activePane="bottomLeft"/>
      <selection activeCell="A7" sqref="A7:XFD7"/>
      <selection pane="topRight" activeCell="AI6" sqref="AI6:AI7"/>
      <selection pane="bottomLeft" activeCell="F8" sqref="F8"/>
      <selection pane="bottomRight" activeCell="Q8" sqref="Q8"/>
    </sheetView>
  </sheetViews>
  <sheetFormatPr baseColWidth="10" defaultColWidth="11.42578125" defaultRowHeight="16.5" x14ac:dyDescent="0.3"/>
  <cols>
    <col min="1" max="1" width="8" style="5" customWidth="1"/>
    <col min="2" max="2" width="13" style="3" customWidth="1"/>
    <col min="3" max="5" width="25.28515625" style="3" customWidth="1"/>
    <col min="6" max="6" width="29.85546875" style="6" customWidth="1"/>
    <col min="7" max="7" width="25.42578125" style="6" customWidth="1"/>
    <col min="8" max="8" width="29.42578125" style="6" customWidth="1"/>
    <col min="9" max="9" width="20.140625" style="6" bestFit="1" customWidth="1"/>
    <col min="10" max="10" width="14.85546875" style="6" bestFit="1" customWidth="1"/>
    <col min="11" max="11" width="9.7109375" style="6" customWidth="1"/>
    <col min="12" max="12" width="17.42578125" style="7" customWidth="1"/>
    <col min="13" max="13" width="20" style="7" customWidth="1"/>
    <col min="14" max="14" width="9.5703125" style="7" customWidth="1"/>
    <col min="15" max="15" width="18.42578125" style="7" customWidth="1"/>
    <col min="16" max="16" width="7.42578125" style="7" bestFit="1" customWidth="1"/>
    <col min="17" max="17" width="36.7109375" style="3" customWidth="1"/>
    <col min="18" max="18" width="29.7109375" style="3" customWidth="1"/>
    <col min="19" max="19" width="7" style="5" customWidth="1"/>
    <col min="20" max="20" width="5.85546875" style="3" customWidth="1"/>
    <col min="21" max="21" width="8.28515625" style="3" customWidth="1"/>
    <col min="22" max="22" width="6.28515625" style="3" customWidth="1"/>
    <col min="23" max="23" width="6.7109375" style="3" customWidth="1"/>
    <col min="24" max="26" width="3.5703125" style="3" bestFit="1" customWidth="1"/>
    <col min="27" max="32" width="7.140625" style="3" customWidth="1"/>
    <col min="33" max="33" width="35.85546875" style="3" customWidth="1"/>
    <col min="34" max="34" width="44.85546875" style="3" customWidth="1"/>
    <col min="35" max="36" width="20.42578125" style="3" customWidth="1"/>
    <col min="37" max="37" width="12.28515625" style="3" customWidth="1"/>
    <col min="38" max="38" width="13" style="3" customWidth="1"/>
    <col min="39" max="39" width="27.140625" style="8" customWidth="1"/>
    <col min="40" max="40" width="56.7109375" style="3" customWidth="1"/>
    <col min="41" max="16384" width="11.42578125" style="3"/>
  </cols>
  <sheetData>
    <row r="1" spans="1:40" ht="46.5" customHeight="1" x14ac:dyDescent="0.3">
      <c r="A1" s="107"/>
      <c r="B1" s="108"/>
      <c r="C1" s="108"/>
      <c r="D1" s="108"/>
      <c r="E1" s="108"/>
      <c r="F1" s="108"/>
      <c r="G1" s="108"/>
      <c r="H1" s="113" t="s">
        <v>211</v>
      </c>
      <c r="I1" s="113"/>
      <c r="J1" s="113"/>
      <c r="K1" s="113"/>
      <c r="L1" s="113"/>
      <c r="M1" s="113"/>
      <c r="N1" s="113"/>
      <c r="O1" s="113"/>
      <c r="P1" s="113"/>
      <c r="Q1" s="113"/>
      <c r="R1" s="113"/>
      <c r="S1" s="113"/>
      <c r="T1" s="113"/>
      <c r="U1" s="113"/>
      <c r="V1" s="113"/>
      <c r="W1" s="113"/>
      <c r="X1" s="113"/>
      <c r="Y1" s="113"/>
      <c r="Z1" s="113"/>
      <c r="AA1" s="113"/>
      <c r="AB1" s="113"/>
      <c r="AC1" s="113"/>
      <c r="AD1" s="113"/>
      <c r="AE1" s="113"/>
      <c r="AF1" s="113"/>
      <c r="AG1" s="113"/>
      <c r="AH1" s="113"/>
      <c r="AI1" s="113"/>
      <c r="AJ1" s="113"/>
      <c r="AK1" s="113"/>
      <c r="AL1" s="113"/>
      <c r="AM1" s="49" t="s">
        <v>208</v>
      </c>
    </row>
    <row r="2" spans="1:40" ht="36" customHeight="1" x14ac:dyDescent="0.3">
      <c r="A2" s="109"/>
      <c r="B2" s="110"/>
      <c r="C2" s="110"/>
      <c r="D2" s="110"/>
      <c r="E2" s="110"/>
      <c r="F2" s="110"/>
      <c r="G2" s="110"/>
      <c r="H2" s="113"/>
      <c r="I2" s="113"/>
      <c r="J2" s="113"/>
      <c r="K2" s="113"/>
      <c r="L2" s="113"/>
      <c r="M2" s="113"/>
      <c r="N2" s="113"/>
      <c r="O2" s="113"/>
      <c r="P2" s="113"/>
      <c r="Q2" s="113"/>
      <c r="R2" s="113"/>
      <c r="S2" s="113"/>
      <c r="T2" s="113"/>
      <c r="U2" s="113"/>
      <c r="V2" s="113"/>
      <c r="W2" s="113"/>
      <c r="X2" s="113"/>
      <c r="Y2" s="113"/>
      <c r="Z2" s="113"/>
      <c r="AA2" s="113"/>
      <c r="AB2" s="113"/>
      <c r="AC2" s="113"/>
      <c r="AD2" s="113"/>
      <c r="AE2" s="113"/>
      <c r="AF2" s="113"/>
      <c r="AG2" s="113"/>
      <c r="AH2" s="113"/>
      <c r="AI2" s="113"/>
      <c r="AJ2" s="113"/>
      <c r="AK2" s="113"/>
      <c r="AL2" s="113"/>
      <c r="AM2" s="49" t="s">
        <v>209</v>
      </c>
    </row>
    <row r="3" spans="1:40" ht="41.25" customHeight="1" x14ac:dyDescent="0.3">
      <c r="A3" s="111"/>
      <c r="B3" s="112"/>
      <c r="C3" s="112"/>
      <c r="D3" s="112"/>
      <c r="E3" s="112"/>
      <c r="F3" s="112"/>
      <c r="G3" s="112"/>
      <c r="H3" s="113"/>
      <c r="I3" s="113"/>
      <c r="J3" s="113"/>
      <c r="K3" s="113"/>
      <c r="L3" s="113"/>
      <c r="M3" s="113"/>
      <c r="N3" s="113"/>
      <c r="O3" s="113"/>
      <c r="P3" s="113"/>
      <c r="Q3" s="113"/>
      <c r="R3" s="113"/>
      <c r="S3" s="113"/>
      <c r="T3" s="113"/>
      <c r="U3" s="113"/>
      <c r="V3" s="113"/>
      <c r="W3" s="113"/>
      <c r="X3" s="113"/>
      <c r="Y3" s="113"/>
      <c r="Z3" s="113"/>
      <c r="AA3" s="113"/>
      <c r="AB3" s="113"/>
      <c r="AC3" s="113"/>
      <c r="AD3" s="113"/>
      <c r="AE3" s="113"/>
      <c r="AF3" s="113"/>
      <c r="AG3" s="113"/>
      <c r="AH3" s="113"/>
      <c r="AI3" s="113"/>
      <c r="AJ3" s="113"/>
      <c r="AK3" s="113"/>
      <c r="AL3" s="113"/>
      <c r="AM3" s="49" t="s">
        <v>210</v>
      </c>
    </row>
    <row r="4" spans="1:40" ht="36.75" customHeight="1" x14ac:dyDescent="0.3">
      <c r="A4" s="110"/>
      <c r="B4" s="110"/>
      <c r="C4" s="110"/>
      <c r="D4" s="110"/>
      <c r="E4" s="110"/>
      <c r="F4" s="110"/>
      <c r="G4" s="110"/>
      <c r="H4" s="110"/>
      <c r="I4" s="110"/>
      <c r="J4" s="110"/>
      <c r="K4" s="110"/>
      <c r="L4" s="110"/>
      <c r="M4" s="110"/>
      <c r="N4" s="110"/>
      <c r="O4" s="110"/>
      <c r="P4" s="110"/>
      <c r="Q4" s="110"/>
      <c r="R4" s="110"/>
      <c r="S4" s="110"/>
      <c r="T4" s="110"/>
      <c r="U4" s="110"/>
      <c r="V4" s="110"/>
      <c r="W4" s="110"/>
      <c r="X4" s="110"/>
      <c r="Y4" s="110"/>
      <c r="Z4" s="110"/>
      <c r="AA4" s="110"/>
      <c r="AB4" s="110"/>
      <c r="AC4" s="110"/>
      <c r="AD4" s="110"/>
      <c r="AE4" s="110"/>
      <c r="AF4" s="110"/>
      <c r="AG4" s="110"/>
      <c r="AH4" s="110"/>
      <c r="AI4" s="110"/>
      <c r="AJ4" s="110"/>
      <c r="AK4" s="110"/>
      <c r="AL4" s="110"/>
      <c r="AM4" s="110"/>
      <c r="AN4" s="110"/>
    </row>
    <row r="5" spans="1:40" ht="55.5" customHeight="1" x14ac:dyDescent="0.3">
      <c r="A5" s="114" t="s">
        <v>68</v>
      </c>
      <c r="B5" s="115"/>
      <c r="C5" s="115"/>
      <c r="D5" s="115"/>
      <c r="E5" s="115"/>
      <c r="F5" s="115"/>
      <c r="G5" s="115"/>
      <c r="H5" s="115"/>
      <c r="I5" s="116"/>
      <c r="J5" s="120" t="s">
        <v>178</v>
      </c>
      <c r="K5" s="121"/>
      <c r="L5" s="121"/>
      <c r="M5" s="121"/>
      <c r="N5" s="122"/>
      <c r="O5" s="88"/>
      <c r="P5" s="120" t="s">
        <v>184</v>
      </c>
      <c r="Q5" s="121"/>
      <c r="R5" s="121"/>
      <c r="S5" s="121"/>
      <c r="T5" s="121"/>
      <c r="U5" s="121"/>
      <c r="V5" s="121"/>
      <c r="W5" s="121"/>
      <c r="X5" s="121"/>
      <c r="Y5" s="121"/>
      <c r="Z5" s="122"/>
      <c r="AA5" s="126" t="s">
        <v>192</v>
      </c>
      <c r="AB5" s="126"/>
      <c r="AC5" s="126"/>
      <c r="AD5" s="126"/>
      <c r="AE5" s="126"/>
      <c r="AF5" s="126"/>
      <c r="AG5" s="127" t="s">
        <v>190</v>
      </c>
      <c r="AH5" s="127"/>
      <c r="AI5" s="127"/>
      <c r="AJ5" s="127"/>
      <c r="AK5" s="127"/>
      <c r="AL5" s="127"/>
      <c r="AM5" s="127"/>
    </row>
    <row r="6" spans="1:40" ht="30.75" customHeight="1" x14ac:dyDescent="0.3">
      <c r="A6" s="117"/>
      <c r="B6" s="118"/>
      <c r="C6" s="118"/>
      <c r="D6" s="118"/>
      <c r="E6" s="118"/>
      <c r="F6" s="118"/>
      <c r="G6" s="118"/>
      <c r="H6" s="118"/>
      <c r="I6" s="119"/>
      <c r="J6" s="123"/>
      <c r="K6" s="124"/>
      <c r="L6" s="124"/>
      <c r="M6" s="124"/>
      <c r="N6" s="125"/>
      <c r="O6" s="89"/>
      <c r="P6" s="128" t="s">
        <v>179</v>
      </c>
      <c r="Q6" s="126" t="s">
        <v>183</v>
      </c>
      <c r="R6" s="126" t="s">
        <v>180</v>
      </c>
      <c r="S6" s="131" t="s">
        <v>182</v>
      </c>
      <c r="T6" s="132"/>
      <c r="U6" s="132"/>
      <c r="V6" s="132"/>
      <c r="W6" s="132"/>
      <c r="X6" s="132"/>
      <c r="Y6" s="132"/>
      <c r="Z6" s="133"/>
      <c r="AA6" s="136" t="s">
        <v>185</v>
      </c>
      <c r="AB6" s="136" t="s">
        <v>165</v>
      </c>
      <c r="AC6" s="136" t="s">
        <v>207</v>
      </c>
      <c r="AD6" s="136" t="s">
        <v>166</v>
      </c>
      <c r="AE6" s="136" t="s">
        <v>186</v>
      </c>
      <c r="AF6" s="134" t="s">
        <v>168</v>
      </c>
      <c r="AG6" s="129" t="s">
        <v>85</v>
      </c>
      <c r="AH6" s="129" t="s">
        <v>190</v>
      </c>
      <c r="AI6" s="129" t="s">
        <v>191</v>
      </c>
      <c r="AJ6" s="129" t="s">
        <v>70</v>
      </c>
      <c r="AK6" s="129" t="s">
        <v>4</v>
      </c>
      <c r="AL6" s="129" t="s">
        <v>5</v>
      </c>
      <c r="AM6" s="129" t="s">
        <v>72</v>
      </c>
    </row>
    <row r="7" spans="1:40" s="4" customFormat="1" ht="144" customHeight="1" x14ac:dyDescent="0.25">
      <c r="A7" s="50" t="s">
        <v>71</v>
      </c>
      <c r="B7" s="50" t="s">
        <v>0</v>
      </c>
      <c r="C7" s="76" t="s">
        <v>3</v>
      </c>
      <c r="D7" s="76" t="s">
        <v>102</v>
      </c>
      <c r="E7" s="76" t="s">
        <v>103</v>
      </c>
      <c r="F7" s="50" t="s">
        <v>1</v>
      </c>
      <c r="G7" s="50" t="s">
        <v>93</v>
      </c>
      <c r="H7" s="76" t="s">
        <v>104</v>
      </c>
      <c r="I7" s="76" t="s">
        <v>172</v>
      </c>
      <c r="J7" s="76" t="s">
        <v>2</v>
      </c>
      <c r="K7" s="76" t="s">
        <v>106</v>
      </c>
      <c r="L7" s="77" t="s">
        <v>205</v>
      </c>
      <c r="M7" s="77" t="s">
        <v>206</v>
      </c>
      <c r="N7" s="77" t="s">
        <v>106</v>
      </c>
      <c r="O7" s="77" t="s">
        <v>107</v>
      </c>
      <c r="P7" s="128"/>
      <c r="Q7" s="126"/>
      <c r="R7" s="126"/>
      <c r="S7" s="77" t="s">
        <v>143</v>
      </c>
      <c r="T7" s="76" t="s">
        <v>181</v>
      </c>
      <c r="U7" s="77" t="s">
        <v>144</v>
      </c>
      <c r="V7" s="76" t="s">
        <v>181</v>
      </c>
      <c r="W7" s="77" t="s">
        <v>181</v>
      </c>
      <c r="X7" s="77" t="s">
        <v>148</v>
      </c>
      <c r="Y7" s="77" t="s">
        <v>105</v>
      </c>
      <c r="Z7" s="77" t="s">
        <v>152</v>
      </c>
      <c r="AA7" s="137"/>
      <c r="AB7" s="137"/>
      <c r="AC7" s="137"/>
      <c r="AD7" s="137"/>
      <c r="AE7" s="137"/>
      <c r="AF7" s="135"/>
      <c r="AG7" s="130"/>
      <c r="AH7" s="130"/>
      <c r="AI7" s="130"/>
      <c r="AJ7" s="130"/>
      <c r="AK7" s="130"/>
      <c r="AL7" s="130"/>
      <c r="AM7" s="130"/>
    </row>
    <row r="8" spans="1:40" ht="201.75" customHeight="1" x14ac:dyDescent="0.3">
      <c r="A8" s="72">
        <v>1</v>
      </c>
      <c r="B8" s="73" t="s">
        <v>212</v>
      </c>
      <c r="C8" s="74" t="s">
        <v>213</v>
      </c>
      <c r="D8" s="73" t="s">
        <v>257</v>
      </c>
      <c r="E8" s="73" t="s">
        <v>256</v>
      </c>
      <c r="F8" s="97" t="s">
        <v>251</v>
      </c>
      <c r="G8" s="75" t="s">
        <v>214</v>
      </c>
      <c r="H8" s="69" t="s">
        <v>159</v>
      </c>
      <c r="I8" s="70" t="s">
        <v>174</v>
      </c>
      <c r="J8" s="96" t="str">
        <f>IF(I8="Máximo 2 veces por año","Muy Baja", IF(I8="De 3 a 24 veces por año","Baja", IF(I8="De 24 a 500 veces por año","Media", IF(I8="De 500 veces al año y máximo 5000 veces por año","Alta",IF(I8="Más de 5000 veces por año","Muy Alta",";")))))</f>
        <v>Baja</v>
      </c>
      <c r="K8" s="98">
        <f>IF(J8="Muy Baja", 20%, IF(J8="Baja",40%, IF(J8="Media",60%, IF(J8="Alta",80%,IF(J8="Muy Alta",100%,"")))))</f>
        <v>0.4</v>
      </c>
      <c r="L8" s="70" t="s">
        <v>197</v>
      </c>
      <c r="M8" s="67" t="str">
        <f>IF(N8=20%,"Leve",IF(N8=40%,"Menor",IF(N8=60%,"Moderado",IF(N8=80%,"Mayor","Catastrófico"))))</f>
        <v>Moderado</v>
      </c>
      <c r="N8" s="78">
        <f>IF(L8="     Afectación menor a 10 SMLMV",20%,IF(L8="     El riesgo afecta la imagen de alguna área de la organización",20%,IF(L8="     Entre 10 y 50 SMLMV",40%,IF(L8="     El riesgo afecta la imagen de la entidad internamente, de conocimiento general, nivel interno, de junta dircetiva y accionistas y/o de provedores",40%,IF(L8="     Entre 50 y 100 SMLMV",60%,IF(L8="     El riesgo afecta la imagen de la entidad con algunos usuarios de relevancia frente al logro de los objetivos",60%,IF(L8="     Entre 100 y 500 SMLMV",80%,IF(L8="     El riesgo afecta la imagen de de la entidad con efecto publicitario sostenido a nivel de sector administrativo, nivel departamental o municipal",80%,IF(L8="     Mayor a 500 SMLMV",100%,IF(L8="     El riesgo afecta la imagen de la entidad a nivel nacional, con efecto publicitarios sostenible a nivel país",100%,""))))))))))</f>
        <v>0.6</v>
      </c>
      <c r="O8" s="79" t="str">
        <f>IF(AND(J8&lt;&gt;"",M8&lt;&gt;""),VLOOKUP(J8&amp;M8,'No Eliminar'!$N$3:$O$27,2,FALSE),"")</f>
        <v>Moderada</v>
      </c>
      <c r="P8" s="51">
        <v>1</v>
      </c>
      <c r="Q8" s="35" t="s">
        <v>263</v>
      </c>
      <c r="R8" s="52" t="str">
        <f t="shared" ref="R8:R11" si="0">IF(S8="Preventivo","Probabilidad",IF(S8="Detectivo","Probabilidad","Impacto"))</f>
        <v>Probabilidad</v>
      </c>
      <c r="S8" s="53" t="s">
        <v>21</v>
      </c>
      <c r="T8" s="54">
        <f t="shared" ref="T8:T11" si="1">IF(S8="Preventivo", 25%, IF(S8="Detectivo",15%, IF(S8="Correctivo",10%,IF(S8="No se tienen controles para aplicar al impacto","No Aplica",""))))</f>
        <v>0.25</v>
      </c>
      <c r="U8" s="53" t="s">
        <v>141</v>
      </c>
      <c r="V8" s="54">
        <f t="shared" ref="V8:V11" si="2">IF(U8="Automático", 25%, IF(U8="Manual",15%,IF(U8="No Aplica", "No Aplica","")))</f>
        <v>0.15</v>
      </c>
      <c r="W8" s="57">
        <f t="shared" ref="W8:W11" si="3">T8+V8</f>
        <v>0.4</v>
      </c>
      <c r="X8" s="53" t="s">
        <v>146</v>
      </c>
      <c r="Y8" s="53" t="s">
        <v>150</v>
      </c>
      <c r="Z8" s="53" t="s">
        <v>154</v>
      </c>
      <c r="AA8" s="57">
        <f>IFERROR(IF(R8="Probabilidad",(K8-(+K8*W8)),IF(R8="Impacto",K8,"")),"")</f>
        <v>0.24</v>
      </c>
      <c r="AB8" s="58" t="str">
        <f t="shared" ref="AB8:AB11" si="4">IF(AA8&lt;=20%, "Muy Baja", IF(AA8&lt;=40%,"Baja", IF(AA8&lt;=60%,"Media",IF(AA8&lt;=80%,"Alta","Muy Alta"))))</f>
        <v>Baja</v>
      </c>
      <c r="AC8" s="59">
        <f>IF(R8="Impacto",(N8-(+N8*W8)),N8)</f>
        <v>0.6</v>
      </c>
      <c r="AD8" s="58" t="str">
        <f>IF(AC8&lt;=20%, "Leve", IF(AC8&lt;=40%,"Menor", IF(AC8&lt;=60%,"Moderado",IF(AC8&lt;=80%,"Mayor","Catastrófico"))))</f>
        <v>Moderado</v>
      </c>
      <c r="AE8" s="68" t="str">
        <f>IF(AND(AB8&lt;&gt;"",AD8&lt;&gt;""),VLOOKUP(AB8&amp;AD8,'No Eliminar'!$N$3:$O$27,2,FALSE),"")</f>
        <v>Moderada</v>
      </c>
      <c r="AF8" s="53" t="s">
        <v>84</v>
      </c>
      <c r="AG8" s="66" t="s">
        <v>215</v>
      </c>
      <c r="AH8" s="102" t="s">
        <v>239</v>
      </c>
      <c r="AI8" s="103" t="s">
        <v>216</v>
      </c>
      <c r="AJ8" s="103" t="s">
        <v>225</v>
      </c>
      <c r="AK8" s="103" t="s">
        <v>218</v>
      </c>
      <c r="AL8" s="103" t="s">
        <v>217</v>
      </c>
      <c r="AM8" s="103" t="s">
        <v>238</v>
      </c>
      <c r="AN8" s="65"/>
    </row>
    <row r="9" spans="1:40" ht="105.75" customHeight="1" x14ac:dyDescent="0.3">
      <c r="A9" s="153">
        <v>2</v>
      </c>
      <c r="B9" s="154" t="s">
        <v>212</v>
      </c>
      <c r="C9" s="144" t="s">
        <v>213</v>
      </c>
      <c r="D9" s="73" t="s">
        <v>231</v>
      </c>
      <c r="E9" s="144" t="s">
        <v>230</v>
      </c>
      <c r="F9" s="156" t="s">
        <v>241</v>
      </c>
      <c r="G9" s="158" t="s">
        <v>233</v>
      </c>
      <c r="H9" s="147" t="s">
        <v>156</v>
      </c>
      <c r="I9" s="149" t="s">
        <v>174</v>
      </c>
      <c r="J9" s="151" t="str">
        <f>IF(I9="Máximo 2 veces por año","Muy Baja", IF(I9="De 3 a 24 veces por año","Baja", IF(I9="De 24 a 500 veces por año","Media", IF(I9="De 500 veces al año y máximo 5000 veces por año","Alta",IF(I9="Más de 5000 veces por año","Muy Alta",";")))))</f>
        <v>Baja</v>
      </c>
      <c r="K9" s="146">
        <f>IF(J9="Muy Baja", 20%, IF(J9="Baja",40%, IF(J9="Media",60%, IF(J9="Alta",80%,IF(J9="Muy Alta",100%,"")))))</f>
        <v>0.4</v>
      </c>
      <c r="L9" s="149" t="s">
        <v>197</v>
      </c>
      <c r="M9" s="138" t="str">
        <f>IF(N9=20%,"Leve",IF(N9=40%,"Menor",IF(N9=60%,"Moderado",IF(N9=80%,"Mayor","Catastrófico"))))</f>
        <v>Moderado</v>
      </c>
      <c r="N9" s="140">
        <f>IF(L9="     Afectación menor a 10 SMLMV",20%,IF(L9="     El riesgo afecta la imagen de alguna área de la organización",20%,IF(L9="     Entre 10 y 50 SMLMV",40%,IF(L9="     El riesgo afecta la imagen de la entidad internamente, de conocimiento general, nivel interno, de junta dircetiva y accionistas y/o de provedores",40%,IF(L9="     Entre 50 y 100 SMLMV",60%,IF(L9="     El riesgo afecta la imagen de la entidad con algunos usuarios de relevancia frente al logro de los objetivos",60%,IF(L9="     Entre 100 y 500 SMLMV",80%,IF(L9="     El riesgo afecta la imagen de de la entidad con efecto publicitario sostenido a nivel de sector administrativo, nivel departamental o municipal",80%,IF(L9="     Mayor a 500 SMLMV",100%,IF(L9="     El riesgo afecta la imagen de la entidad a nivel nacional, con efecto publicitarios sostenible a nivel país",100%,""))))))))))</f>
        <v>0.6</v>
      </c>
      <c r="O9" s="142" t="str">
        <f>IF(AND(J9&lt;&gt;"",M9&lt;&gt;""),VLOOKUP(J9&amp;M9,'No Eliminar'!$N$3:$O$27,2,FALSE),"")</f>
        <v>Moderada</v>
      </c>
      <c r="P9" s="51">
        <v>1</v>
      </c>
      <c r="Q9" s="35" t="s">
        <v>260</v>
      </c>
      <c r="R9" s="52" t="str">
        <f t="shared" si="0"/>
        <v>Probabilidad</v>
      </c>
      <c r="S9" s="53" t="s">
        <v>21</v>
      </c>
      <c r="T9" s="54">
        <f t="shared" si="1"/>
        <v>0.25</v>
      </c>
      <c r="U9" s="53" t="s">
        <v>141</v>
      </c>
      <c r="V9" s="54">
        <f t="shared" si="2"/>
        <v>0.15</v>
      </c>
      <c r="W9" s="57">
        <f t="shared" si="3"/>
        <v>0.4</v>
      </c>
      <c r="X9" s="53" t="s">
        <v>146</v>
      </c>
      <c r="Y9" s="53" t="s">
        <v>150</v>
      </c>
      <c r="Z9" s="53" t="s">
        <v>154</v>
      </c>
      <c r="AA9" s="57">
        <f>IFERROR(IF(R9="Probabilidad",(K9-(+K9*W9)),IF(R9="Impacto",K9,"")),"")</f>
        <v>0.24</v>
      </c>
      <c r="AB9" s="58" t="str">
        <f t="shared" si="4"/>
        <v>Baja</v>
      </c>
      <c r="AC9" s="59">
        <f>IF(R9="Impacto",(N9-(+N9*W9)),N9)</f>
        <v>0.6</v>
      </c>
      <c r="AD9" s="58" t="str">
        <f>IF(AC9&lt;=20%, "Leve", IF(AC9&lt;=40%,"Menor", IF(AC9&lt;=60%,"Moderado",IF(AC9&lt;=80%,"Mayor","Catastrófico"))))</f>
        <v>Moderado</v>
      </c>
      <c r="AE9" s="68" t="str">
        <f>IF(AND(AB9&lt;&gt;"",AD9&lt;&gt;""),VLOOKUP(AB9&amp;AD9,'No Eliminar'!$N$3:$O$27,2,FALSE),"")</f>
        <v>Moderada</v>
      </c>
      <c r="AF9" s="53" t="s">
        <v>84</v>
      </c>
      <c r="AG9" s="160" t="s">
        <v>249</v>
      </c>
      <c r="AH9" s="160" t="s">
        <v>252</v>
      </c>
      <c r="AI9" s="160" t="s">
        <v>216</v>
      </c>
      <c r="AJ9" s="160" t="s">
        <v>225</v>
      </c>
      <c r="AK9" s="160" t="s">
        <v>218</v>
      </c>
      <c r="AL9" s="160" t="s">
        <v>217</v>
      </c>
      <c r="AM9" s="160" t="s">
        <v>253</v>
      </c>
    </row>
    <row r="10" spans="1:40" ht="105.75" customHeight="1" x14ac:dyDescent="0.3">
      <c r="A10" s="153"/>
      <c r="B10" s="154"/>
      <c r="C10" s="155"/>
      <c r="D10" s="73" t="s">
        <v>232</v>
      </c>
      <c r="E10" s="145"/>
      <c r="F10" s="157"/>
      <c r="G10" s="159"/>
      <c r="H10" s="148"/>
      <c r="I10" s="150"/>
      <c r="J10" s="152"/>
      <c r="K10" s="146"/>
      <c r="L10" s="150"/>
      <c r="M10" s="139"/>
      <c r="N10" s="141"/>
      <c r="O10" s="143"/>
      <c r="P10" s="51">
        <v>2</v>
      </c>
      <c r="Q10" s="35" t="s">
        <v>262</v>
      </c>
      <c r="R10" s="52" t="str">
        <f t="shared" si="0"/>
        <v>Probabilidad</v>
      </c>
      <c r="S10" s="53" t="s">
        <v>21</v>
      </c>
      <c r="T10" s="54">
        <f t="shared" si="1"/>
        <v>0.25</v>
      </c>
      <c r="U10" s="53" t="s">
        <v>141</v>
      </c>
      <c r="V10" s="54">
        <f t="shared" si="2"/>
        <v>0.15</v>
      </c>
      <c r="W10" s="57">
        <f t="shared" si="3"/>
        <v>0.4</v>
      </c>
      <c r="X10" s="53" t="s">
        <v>146</v>
      </c>
      <c r="Y10" s="53" t="s">
        <v>150</v>
      </c>
      <c r="Z10" s="53" t="s">
        <v>154</v>
      </c>
      <c r="AA10" s="57">
        <f>IFERROR(IF(AND(R9="Probabilidad",R10="Probabilidad"),(AA9-(+AA9*W10)),IF(R10="Probabilidad",(K9-(+K9*W10)),IF(R10="Impacto",AA9,""))),"")</f>
        <v>0.14399999999999999</v>
      </c>
      <c r="AB10" s="58" t="str">
        <f t="shared" si="4"/>
        <v>Muy Baja</v>
      </c>
      <c r="AC10" s="59">
        <f>IF(R10="Impacto",(AC9-(+AC9*W10)),AC9)</f>
        <v>0.6</v>
      </c>
      <c r="AD10" s="58" t="str">
        <f t="shared" ref="AD10" si="5">IF(AC10&lt;=20%, "Leve", IF(AC10&lt;=40%,"Menor", IF(AC10&lt;=60%,"Moderado",IF(AC10&lt;=80%,"Mayor","Catastrófico"))))</f>
        <v>Moderado</v>
      </c>
      <c r="AE10" s="68" t="str">
        <f>IF(AND(AB10&lt;&gt;"",AD10&lt;&gt;""),VLOOKUP(AB10&amp;AD10,'No Eliminar'!$N$3:$O$27,2,FALSE),"")</f>
        <v>Moderada</v>
      </c>
      <c r="AF10" s="53" t="s">
        <v>84</v>
      </c>
      <c r="AG10" s="161"/>
      <c r="AH10" s="161"/>
      <c r="AI10" s="161"/>
      <c r="AJ10" s="161"/>
      <c r="AK10" s="161"/>
      <c r="AL10" s="161"/>
      <c r="AM10" s="161"/>
    </row>
    <row r="11" spans="1:40" ht="141" customHeight="1" x14ac:dyDescent="0.3">
      <c r="A11" s="72">
        <v>3</v>
      </c>
      <c r="B11" s="73" t="s">
        <v>212</v>
      </c>
      <c r="C11" s="73" t="s">
        <v>213</v>
      </c>
      <c r="D11" s="73" t="s">
        <v>234</v>
      </c>
      <c r="E11" s="73" t="s">
        <v>254</v>
      </c>
      <c r="F11" s="97" t="s">
        <v>242</v>
      </c>
      <c r="G11" s="75" t="s">
        <v>235</v>
      </c>
      <c r="H11" s="69" t="s">
        <v>156</v>
      </c>
      <c r="I11" s="70" t="s">
        <v>175</v>
      </c>
      <c r="J11" s="96" t="str">
        <f>IF(I11="Máximo 2 veces por año","Muy Baja", IF(I11="De 3 a 24 veces por año","Baja", IF(I11="De 24 a 500 veces por año","Media", IF(I11="De 500 veces al año y máximo 5000 veces por año","Alta",IF(I11="Más de 5000 veces por año","Muy Alta",";")))))</f>
        <v>Media</v>
      </c>
      <c r="K11" s="68">
        <f>IF(J11="Muy Baja", 20%, IF(J11="Baja",40%, IF(J11="Media",60%, IF(J11="Alta",80%,IF(J11="Muy Alta",100%,"")))))</f>
        <v>0.6</v>
      </c>
      <c r="L11" s="70" t="s">
        <v>199</v>
      </c>
      <c r="M11" s="67" t="str">
        <f>IF(N11=20%,"Leve",IF(N11=40%,"Menor",IF(N11=60%,"Moderado",IF(N11=80%,"Mayor","Catastrófico"))))</f>
        <v>Catastrófico</v>
      </c>
      <c r="N11" s="78">
        <f>IF(L11="     Afectación menor a 10 SMLMV",20%,IF(L11="     El riesgo afecta la imagen de alguna área de la organización",20%,IF(L11="     Entre 10 y 50 SMLMV",40%,IF(L11="     El riesgo afecta la imagen de la entidad internamente, de conocimiento general, nivel interno, de junta dircetiva y accionistas y/o de provedores",40%,IF(L11="     Entre 50 y 100 SMLMV",60%,IF(L11="     El riesgo afecta la imagen de la entidad con algunos usuarios de relevancia frente al logro de los objetivos",60%,IF(L11="     Entre 100 y 500 SMLMV",80%,IF(L11="     El riesgo afecta la imagen de de la entidad con efecto publicitario sostenido a nivel de sector administrativo, nivel departamental o municipal",80%,IF(L11="     Mayor a 500 SMLMV",100%,IF(L11="     El riesgo afecta la imagen de la entidad a nivel nacional, con efecto publicitarios sostenible a nivel país",100%,""))))))))))</f>
        <v>1</v>
      </c>
      <c r="O11" s="79" t="str">
        <f>IF(AND(J11&lt;&gt;"",M11&lt;&gt;""),VLOOKUP(J11&amp;M11,'No Eliminar'!$N$3:$O$27,2,FALSE),"")</f>
        <v>Extrema</v>
      </c>
      <c r="P11" s="51">
        <v>1</v>
      </c>
      <c r="Q11" s="35" t="s">
        <v>261</v>
      </c>
      <c r="R11" s="52" t="str">
        <f t="shared" si="0"/>
        <v>Probabilidad</v>
      </c>
      <c r="S11" s="53" t="s">
        <v>21</v>
      </c>
      <c r="T11" s="54">
        <f t="shared" si="1"/>
        <v>0.25</v>
      </c>
      <c r="U11" s="53" t="s">
        <v>141</v>
      </c>
      <c r="V11" s="54">
        <f t="shared" si="2"/>
        <v>0.15</v>
      </c>
      <c r="W11" s="57">
        <f t="shared" si="3"/>
        <v>0.4</v>
      </c>
      <c r="X11" s="53" t="s">
        <v>146</v>
      </c>
      <c r="Y11" s="53" t="s">
        <v>150</v>
      </c>
      <c r="Z11" s="53" t="s">
        <v>154</v>
      </c>
      <c r="AA11" s="57">
        <f>IFERROR(IF(R11="Probabilidad",(K11-(+K11*W11)),IF(R11="Impacto",K11,"")),"")</f>
        <v>0.36</v>
      </c>
      <c r="AB11" s="58" t="str">
        <f t="shared" si="4"/>
        <v>Baja</v>
      </c>
      <c r="AC11" s="59">
        <f>IF(R11="Impacto",(N11-(+N11*W11)),N11)</f>
        <v>1</v>
      </c>
      <c r="AD11" s="58" t="str">
        <f>IF(AC11&lt;=20%, "Leve", IF(AC11&lt;=40%,"Menor", IF(AC11&lt;=60%,"Moderado",IF(AC11&lt;=80%,"Mayor","Catastrófico"))))</f>
        <v>Catastrófico</v>
      </c>
      <c r="AE11" s="68" t="str">
        <f>IF(AND(AB11&lt;&gt;"",AD11&lt;&gt;""),VLOOKUP(AB11&amp;AD11,'No Eliminar'!$N$3:$O$27,2,FALSE),"")</f>
        <v>Extrema</v>
      </c>
      <c r="AF11" s="53" t="s">
        <v>84</v>
      </c>
      <c r="AG11" s="66" t="s">
        <v>250</v>
      </c>
      <c r="AH11" s="66" t="s">
        <v>240</v>
      </c>
      <c r="AI11" s="66" t="s">
        <v>255</v>
      </c>
      <c r="AJ11" s="66" t="s">
        <v>236</v>
      </c>
      <c r="AK11" s="99">
        <v>44197</v>
      </c>
      <c r="AL11" s="99">
        <v>44561</v>
      </c>
      <c r="AM11" s="66" t="s">
        <v>237</v>
      </c>
    </row>
  </sheetData>
  <mergeCells count="46">
    <mergeCell ref="AL9:AL10"/>
    <mergeCell ref="AM9:AM10"/>
    <mergeCell ref="AG9:AG10"/>
    <mergeCell ref="AH9:AH10"/>
    <mergeCell ref="AI9:AI10"/>
    <mergeCell ref="AJ9:AJ10"/>
    <mergeCell ref="AK9:AK10"/>
    <mergeCell ref="A9:A10"/>
    <mergeCell ref="B9:B10"/>
    <mergeCell ref="C9:C10"/>
    <mergeCell ref="F9:F10"/>
    <mergeCell ref="G9:G10"/>
    <mergeCell ref="AB6:AB7"/>
    <mergeCell ref="M9:M10"/>
    <mergeCell ref="N9:N10"/>
    <mergeCell ref="O9:O10"/>
    <mergeCell ref="E9:E10"/>
    <mergeCell ref="K9:K10"/>
    <mergeCell ref="H9:H10"/>
    <mergeCell ref="I9:I10"/>
    <mergeCell ref="J9:J10"/>
    <mergeCell ref="L9:L10"/>
    <mergeCell ref="AA6:AA7"/>
    <mergeCell ref="AH6:AH7"/>
    <mergeCell ref="AI6:AI7"/>
    <mergeCell ref="AF6:AF7"/>
    <mergeCell ref="AC6:AC7"/>
    <mergeCell ref="AD6:AD7"/>
    <mergeCell ref="AG6:AG7"/>
    <mergeCell ref="AE6:AE7"/>
    <mergeCell ref="A1:G3"/>
    <mergeCell ref="H1:AL3"/>
    <mergeCell ref="A4:AN4"/>
    <mergeCell ref="A5:I6"/>
    <mergeCell ref="J5:N6"/>
    <mergeCell ref="P5:Z5"/>
    <mergeCell ref="AA5:AF5"/>
    <mergeCell ref="AG5:AM5"/>
    <mergeCell ref="P6:P7"/>
    <mergeCell ref="Q6:Q7"/>
    <mergeCell ref="AJ6:AJ7"/>
    <mergeCell ref="R6:R7"/>
    <mergeCell ref="S6:Z6"/>
    <mergeCell ref="AK6:AK7"/>
    <mergeCell ref="AL6:AL7"/>
    <mergeCell ref="AM6:AM7"/>
  </mergeCells>
  <conditionalFormatting sqref="N8:P8">
    <cfRule type="cellIs" dxfId="133" priority="335" operator="equal">
      <formula>"Extrema"</formula>
    </cfRule>
    <cfRule type="cellIs" dxfId="132" priority="336" operator="equal">
      <formula>"Alta"</formula>
    </cfRule>
    <cfRule type="cellIs" dxfId="131" priority="337" operator="equal">
      <formula>"Moderada"</formula>
    </cfRule>
    <cfRule type="cellIs" dxfId="130" priority="338" operator="equal">
      <formula>"Baja"</formula>
    </cfRule>
  </conditionalFormatting>
  <conditionalFormatting sqref="J8">
    <cfRule type="cellIs" dxfId="129" priority="326" operator="equal">
      <formula>"Muy Alta"</formula>
    </cfRule>
    <cfRule type="cellIs" dxfId="128" priority="327" operator="equal">
      <formula>"Alta"</formula>
    </cfRule>
    <cfRule type="cellIs" dxfId="127" priority="328" operator="equal">
      <formula>"Media"</formula>
    </cfRule>
    <cfRule type="cellIs" dxfId="126" priority="329" operator="equal">
      <formula>"Baja"</formula>
    </cfRule>
    <cfRule type="cellIs" dxfId="125" priority="330" operator="equal">
      <formula>"Muy baja"</formula>
    </cfRule>
  </conditionalFormatting>
  <conditionalFormatting sqref="M8">
    <cfRule type="cellIs" dxfId="124" priority="321" operator="equal">
      <formula>"Catastrófico"</formula>
    </cfRule>
    <cfRule type="cellIs" dxfId="123" priority="322" operator="equal">
      <formula>"Mayor"</formula>
    </cfRule>
    <cfRule type="cellIs" dxfId="122" priority="323" operator="equal">
      <formula>"Moderado"</formula>
    </cfRule>
    <cfRule type="cellIs" dxfId="121" priority="324" operator="equal">
      <formula>"Menor"</formula>
    </cfRule>
    <cfRule type="cellIs" dxfId="120" priority="325" operator="equal">
      <formula>"Leve"</formula>
    </cfRule>
  </conditionalFormatting>
  <conditionalFormatting sqref="AE8">
    <cfRule type="cellIs" dxfId="119" priority="313" operator="equal">
      <formula>"Extrema"</formula>
    </cfRule>
    <cfRule type="cellIs" dxfId="118" priority="314" operator="equal">
      <formula>"Alta"</formula>
    </cfRule>
    <cfRule type="cellIs" dxfId="117" priority="315" operator="equal">
      <formula>"Moderada"</formula>
    </cfRule>
    <cfRule type="cellIs" dxfId="116" priority="316" operator="equal">
      <formula>"Baja"</formula>
    </cfRule>
  </conditionalFormatting>
  <conditionalFormatting sqref="N11:P11">
    <cfRule type="cellIs" dxfId="115" priority="45" operator="equal">
      <formula>"Extrema"</formula>
    </cfRule>
    <cfRule type="cellIs" dxfId="114" priority="46" operator="equal">
      <formula>"Alta"</formula>
    </cfRule>
    <cfRule type="cellIs" dxfId="113" priority="47" operator="equal">
      <formula>"Moderada"</formula>
    </cfRule>
    <cfRule type="cellIs" dxfId="112" priority="48" operator="equal">
      <formula>"Baja"</formula>
    </cfRule>
  </conditionalFormatting>
  <conditionalFormatting sqref="J11">
    <cfRule type="cellIs" dxfId="111" priority="40" operator="equal">
      <formula>"Muy Alta"</formula>
    </cfRule>
    <cfRule type="cellIs" dxfId="110" priority="41" operator="equal">
      <formula>"Alta"</formula>
    </cfRule>
    <cfRule type="cellIs" dxfId="109" priority="42" operator="equal">
      <formula>"Media"</formula>
    </cfRule>
    <cfRule type="cellIs" dxfId="108" priority="43" operator="equal">
      <formula>"Baja"</formula>
    </cfRule>
    <cfRule type="cellIs" dxfId="107" priority="44" operator="equal">
      <formula>"Muy baja"</formula>
    </cfRule>
  </conditionalFormatting>
  <conditionalFormatting sqref="M11">
    <cfRule type="cellIs" dxfId="106" priority="35" operator="equal">
      <formula>"Catastrófico"</formula>
    </cfRule>
    <cfRule type="cellIs" dxfId="105" priority="36" operator="equal">
      <formula>"Mayor"</formula>
    </cfRule>
    <cfRule type="cellIs" dxfId="104" priority="37" operator="equal">
      <formula>"Moderado"</formula>
    </cfRule>
    <cfRule type="cellIs" dxfId="103" priority="38" operator="equal">
      <formula>"Menor"</formula>
    </cfRule>
    <cfRule type="cellIs" dxfId="102" priority="39" operator="equal">
      <formula>"Leve"</formula>
    </cfRule>
  </conditionalFormatting>
  <conditionalFormatting sqref="K11">
    <cfRule type="cellIs" dxfId="101" priority="31" operator="equal">
      <formula>"Extrema"</formula>
    </cfRule>
    <cfRule type="cellIs" dxfId="100" priority="32" operator="equal">
      <formula>"Alta"</formula>
    </cfRule>
    <cfRule type="cellIs" dxfId="99" priority="33" operator="equal">
      <formula>"Moderada"</formula>
    </cfRule>
    <cfRule type="cellIs" dxfId="98" priority="34" operator="equal">
      <formula>"Baja"</formula>
    </cfRule>
  </conditionalFormatting>
  <conditionalFormatting sqref="AE11">
    <cfRule type="cellIs" dxfId="97" priority="27" operator="equal">
      <formula>"Extrema"</formula>
    </cfRule>
    <cfRule type="cellIs" dxfId="96" priority="28" operator="equal">
      <formula>"Alta"</formula>
    </cfRule>
    <cfRule type="cellIs" dxfId="95" priority="29" operator="equal">
      <formula>"Moderada"</formula>
    </cfRule>
    <cfRule type="cellIs" dxfId="94" priority="30" operator="equal">
      <formula>"Baja"</formula>
    </cfRule>
  </conditionalFormatting>
  <conditionalFormatting sqref="N9:P9">
    <cfRule type="cellIs" dxfId="93" priority="23" operator="equal">
      <formula>"Extrema"</formula>
    </cfRule>
    <cfRule type="cellIs" dxfId="92" priority="24" operator="equal">
      <formula>"Alta"</formula>
    </cfRule>
    <cfRule type="cellIs" dxfId="91" priority="25" operator="equal">
      <formula>"Moderada"</formula>
    </cfRule>
    <cfRule type="cellIs" dxfId="90" priority="26" operator="equal">
      <formula>"Baja"</formula>
    </cfRule>
  </conditionalFormatting>
  <conditionalFormatting sqref="J9:J10">
    <cfRule type="cellIs" dxfId="89" priority="18" operator="equal">
      <formula>"Muy Alta"</formula>
    </cfRule>
    <cfRule type="cellIs" dxfId="88" priority="19" operator="equal">
      <formula>"Alta"</formula>
    </cfRule>
    <cfRule type="cellIs" dxfId="87" priority="20" operator="equal">
      <formula>"Media"</formula>
    </cfRule>
    <cfRule type="cellIs" dxfId="86" priority="21" operator="equal">
      <formula>"Baja"</formula>
    </cfRule>
    <cfRule type="cellIs" dxfId="85" priority="22" operator="equal">
      <formula>"Muy baja"</formula>
    </cfRule>
  </conditionalFormatting>
  <conditionalFormatting sqref="M9:M10">
    <cfRule type="cellIs" dxfId="84" priority="13" operator="equal">
      <formula>"Catastrófico"</formula>
    </cfRule>
    <cfRule type="cellIs" dxfId="83" priority="14" operator="equal">
      <formula>"Mayor"</formula>
    </cfRule>
    <cfRule type="cellIs" dxfId="82" priority="15" operator="equal">
      <formula>"Moderado"</formula>
    </cfRule>
    <cfRule type="cellIs" dxfId="81" priority="16" operator="equal">
      <formula>"Menor"</formula>
    </cfRule>
    <cfRule type="cellIs" dxfId="80" priority="17" operator="equal">
      <formula>"Leve"</formula>
    </cfRule>
  </conditionalFormatting>
  <conditionalFormatting sqref="AE9:AE10">
    <cfRule type="cellIs" dxfId="79" priority="5" operator="equal">
      <formula>"Extrema"</formula>
    </cfRule>
    <cfRule type="cellIs" dxfId="78" priority="6" operator="equal">
      <formula>"Alta"</formula>
    </cfRule>
    <cfRule type="cellIs" dxfId="77" priority="7" operator="equal">
      <formula>"Moderada"</formula>
    </cfRule>
    <cfRule type="cellIs" dxfId="76" priority="8" operator="equal">
      <formula>"Baja"</formula>
    </cfRule>
  </conditionalFormatting>
  <conditionalFormatting sqref="K8">
    <cfRule type="cellIs" dxfId="75" priority="1" operator="equal">
      <formula>"Extrema"</formula>
    </cfRule>
    <cfRule type="cellIs" dxfId="74" priority="2" operator="equal">
      <formula>"Alta"</formula>
    </cfRule>
    <cfRule type="cellIs" dxfId="73" priority="3" operator="equal">
      <formula>"Moderada"</formula>
    </cfRule>
    <cfRule type="cellIs" dxfId="72" priority="4" operator="equal">
      <formula>"Baja"</formula>
    </cfRule>
  </conditionalFormatting>
  <dataValidations count="9">
    <dataValidation allowBlank="1" showInputMessage="1" showErrorMessage="1" prompt="- Prevenir (15)_x000a__x000a_- Detectar (10)_x000a__x000a_- No es un Control (0)" sqref="Y7:Z7" xr:uid="{C59FE4B3-2AA2-4390-AE2A-3EE7B5999189}"/>
    <dataValidation allowBlank="1" showInputMessage="1" showErrorMessage="1" prompt="_x000a__x000a_" sqref="N7" xr:uid="{245C15FE-69B4-47BA-9EDC-8824D0F206FC}"/>
    <dataValidation allowBlank="1" showInputMessage="1" showErrorMessage="1" prompt="Preventivo: Evitar un evento no deseado en el momento que se produce, es decir intenta evitar la ocurrencia_x000a_Detectivos: Identificar un evento o resultado no previsto después de que se haya producido, es decir corregir _x000a_Correctivo: Tiene costos implicitos " sqref="S7" xr:uid="{57C86E92-8C86-477B-9F88-0FA44A4E9092}"/>
    <dataValidation allowBlank="1" showInputMessage="1" showErrorMessage="1" prompt="Manual: Controles ejecutados por personas_x000a__x000a_Automático: Son ejecutados por un sistema" sqref="U7" xr:uid="{381DAE41-D63C-4CE0-B690-C67158F834E8}"/>
    <dataValidation allowBlank="1" showInputMessage="1" showErrorMessage="1" prompt="Las consecuencias que puede ocasionar a la organización la materialización del Riesgo" sqref="C7:E7" xr:uid="{D49C427F-5691-48E2-AE82-244CE6D0D8EB}"/>
    <dataValidation allowBlank="1" showInputMessage="1" showErrorMessage="1" prompt="Circustancias o situaciones más evidentes sobre las cuales se presenta el riesgo, las mismas no constituyen la causa principal o base que se presente el riesgo" sqref="D7" xr:uid="{CD119DD5-CD90-4CEF-8DF7-49573461B8D2}"/>
    <dataValidation allowBlank="1" showInputMessage="1" showErrorMessage="1" prompt="Corresponde a las razones por las cuales se puede presentar el riesgo , son la base para la definición  de controles en la etapa de valoraciónde riesgos." sqref="E7" xr:uid="{BE029621-6011-47FB-BBE6-13B6ECBA8DE3}"/>
    <dataValidation allowBlank="1" showInputMessage="1" showErrorMessage="1" prompt="Responder afirmativamente de UNA a CINCO pregunta(s) genera un impacto MODERADO._x000a__x000a_Responder afirmativamente de SEIS a ONCE preguntas genera un impacto MAYOR._x000a__x000a_Responder afirmativamente de DOCE a DIECINUEVE preguntas genera un impacto CATASTRÓFICO." sqref="I7:K7" xr:uid="{B143A9DB-F02A-43BF-BA58-1F1BB698D31C}"/>
    <dataValidation allowBlank="1" showInputMessage="1" showErrorMessage="1" prompt="- Se investigan y se resuelven Oportunamente (15)_x000a__x000a_- No se investigan y resuelven Oportunamente (0)_x000a_" sqref="W7" xr:uid="{C11C4800-D039-49EB-B536-0690B152F688}"/>
  </dataValidations>
  <printOptions horizontalCentered="1"/>
  <pageMargins left="0.39370078740157483" right="0.39370078740157483" top="0.39370078740157483" bottom="0.39370078740157483" header="0.31496062992125984" footer="0.31496062992125984"/>
  <pageSetup paperSize="5" scale="25" pageOrder="overThenDown" orientation="landscape" r:id="rId1"/>
  <headerFooter>
    <oddFooter>&amp;CPág. &amp;P de &amp;N</oddFooter>
  </headerFooter>
  <colBreaks count="1" manualBreakCount="1">
    <brk id="16" max="27" man="1"/>
  </colBreaks>
  <drawing r:id="rId2"/>
  <legacyDrawing r:id="rId3"/>
  <extLst>
    <ext xmlns:x14="http://schemas.microsoft.com/office/spreadsheetml/2009/9/main" uri="{CCE6A557-97BC-4b89-ADB6-D9C93CAAB3DF}">
      <x14:dataValidations xmlns:xm="http://schemas.microsoft.com/office/excel/2006/main" count="11">
        <x14:dataValidation type="list" allowBlank="1" showInputMessage="1" showErrorMessage="1" xr:uid="{08E6A8D6-2318-485E-8ADD-3CC8CEFA3F37}">
          <x14:formula1>
            <xm:f>'No Eliminar'!$S$9:$S$10</xm:f>
          </x14:formula1>
          <xm:sqref>Z10</xm:sqref>
        </x14:dataValidation>
        <x14:dataValidation type="list" allowBlank="1" showInputMessage="1" showErrorMessage="1" xr:uid="{E2116BA3-2CB9-49E6-97C0-36790420E0E0}">
          <x14:formula1>
            <xm:f>'No Eliminar'!$K$3:$K$4</xm:f>
          </x14:formula1>
          <xm:sqref>U10</xm:sqref>
        </x14:dataValidation>
        <x14:dataValidation type="list" allowBlank="1" showInputMessage="1" showErrorMessage="1" xr:uid="{573BDF54-5235-41E5-9B49-2FB9ADE3CE90}">
          <x14:formula1>
            <xm:f>'No Eliminar'!$Q$16:$Q$20</xm:f>
          </x14:formula1>
          <xm:sqref>J11 J8:J9 I8:I11</xm:sqref>
        </x14:dataValidation>
        <x14:dataValidation type="list" allowBlank="1" showInputMessage="1" showErrorMessage="1" xr:uid="{A8A58A0C-6C1D-42EA-AF72-E94ED40A1186}">
          <x14:formula1>
            <xm:f>'No Eliminar'!$S$9:$S$11</xm:f>
          </x14:formula1>
          <xm:sqref>Z8 Z11 Z9</xm:sqref>
        </x14:dataValidation>
        <x14:dataValidation type="list" allowBlank="1" showInputMessage="1" showErrorMessage="1" xr:uid="{B6F14FB6-E429-474D-9A93-CFD23735E401}">
          <x14:formula1>
            <xm:f>'No Eliminar'!$R$9:$R$11</xm:f>
          </x14:formula1>
          <xm:sqref>Y8 Y11 Y9:Y10</xm:sqref>
        </x14:dataValidation>
        <x14:dataValidation type="list" allowBlank="1" showInputMessage="1" showErrorMessage="1" xr:uid="{A3B8DFF7-7D58-47B8-9370-00A123446B50}">
          <x14:formula1>
            <xm:f>'No Eliminar'!$K$3:$K$5</xm:f>
          </x14:formula1>
          <xm:sqref>U8 U11 U9</xm:sqref>
        </x14:dataValidation>
        <x14:dataValidation type="list" allowBlank="1" showInputMessage="1" showErrorMessage="1" xr:uid="{7834FBFA-62AA-44BC-800F-E7597A97AF3F}">
          <x14:formula1>
            <xm:f>'No Eliminar'!$T$9:$T$15</xm:f>
          </x14:formula1>
          <xm:sqref>H8:H11</xm:sqref>
        </x14:dataValidation>
        <x14:dataValidation type="list" allowBlank="1" showInputMessage="1" showErrorMessage="1" xr:uid="{19DAD5F3-2DE9-4B1D-88BB-7BB3B93C5052}">
          <x14:formula1>
            <xm:f>'No Eliminar'!$Q$9:$Q$10</xm:f>
          </x14:formula1>
          <xm:sqref>X8:X11</xm:sqref>
        </x14:dataValidation>
        <x14:dataValidation type="list" allowBlank="1" showInputMessage="1" showErrorMessage="1" xr:uid="{DAB5A665-C585-401B-8519-AFC1C7F9F46F}">
          <x14:formula1>
            <xm:f>'No Eliminar'!$R$3:$R$6</xm:f>
          </x14:formula1>
          <xm:sqref>AF8:AF11</xm:sqref>
        </x14:dataValidation>
        <x14:dataValidation type="list" allowBlank="1" showInputMessage="1" showErrorMessage="1" xr:uid="{F8D90F7A-F8B0-4E93-93E9-D213468396B6}">
          <x14:formula1>
            <xm:f>'No Eliminar'!$J$3:$J$5</xm:f>
          </x14:formula1>
          <xm:sqref>S8:S11</xm:sqref>
        </x14:dataValidation>
        <x14:dataValidation type="list" allowBlank="1" showInputMessage="1" showErrorMessage="1" xr:uid="{DDBBF987-96B2-40FE-B081-6296BF42FDD0}">
          <x14:formula1>
            <xm:f>'No Eliminar'!$I$14:$I$25</xm:f>
          </x14:formula1>
          <xm:sqref>L8:L11</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AAEFF9-0B4B-4CE6-8F0B-38835424C42E}">
  <dimension ref="A1:AQ13"/>
  <sheetViews>
    <sheetView showGridLines="0" tabSelected="1" topLeftCell="W10" zoomScaleNormal="100" zoomScaleSheetLayoutView="40" workbookViewId="0">
      <selection activeCell="AK12" sqref="AK12"/>
    </sheetView>
  </sheetViews>
  <sheetFormatPr baseColWidth="10" defaultColWidth="11.42578125" defaultRowHeight="16.5" x14ac:dyDescent="0.3"/>
  <cols>
    <col min="1" max="1" width="8" style="5" customWidth="1"/>
    <col min="2" max="2" width="13" style="3" customWidth="1"/>
    <col min="3" max="3" width="25.28515625" style="3" customWidth="1"/>
    <col min="4" max="4" width="44" style="6" customWidth="1"/>
    <col min="5" max="5" width="25.42578125" style="6" customWidth="1"/>
    <col min="6" max="10" width="29.42578125" style="6" customWidth="1"/>
    <col min="11" max="11" width="20.140625" style="6" bestFit="1" customWidth="1"/>
    <col min="12" max="12" width="14.85546875" style="6" bestFit="1" customWidth="1"/>
    <col min="13" max="13" width="8.42578125" style="6" customWidth="1"/>
    <col min="14" max="14" width="14.28515625" style="7" customWidth="1"/>
    <col min="15" max="15" width="10.42578125" style="7" customWidth="1"/>
    <col min="16" max="16" width="8.85546875" style="7" customWidth="1"/>
    <col min="17" max="17" width="18.42578125" style="7" customWidth="1"/>
    <col min="18" max="18" width="7.42578125" style="7" bestFit="1" customWidth="1"/>
    <col min="19" max="19" width="54.28515625" style="3" customWidth="1"/>
    <col min="20" max="20" width="29.7109375" style="3" customWidth="1"/>
    <col min="21" max="21" width="7" style="5" customWidth="1"/>
    <col min="22" max="22" width="1.5703125" style="3" hidden="1" customWidth="1"/>
    <col min="23" max="23" width="8.28515625" style="3" customWidth="1"/>
    <col min="24" max="24" width="4.28515625" style="3" hidden="1" customWidth="1"/>
    <col min="25" max="25" width="6.7109375" style="3" customWidth="1"/>
    <col min="26" max="28" width="3.5703125" style="3" bestFit="1" customWidth="1"/>
    <col min="29" max="30" width="7.140625" style="3" customWidth="1"/>
    <col min="31" max="31" width="7.7109375" style="3" customWidth="1"/>
    <col min="32" max="34" width="7.140625" style="3" customWidth="1"/>
    <col min="35" max="35" width="35.85546875" style="3" customWidth="1"/>
    <col min="36" max="36" width="66.140625" style="3" customWidth="1"/>
    <col min="37" max="38" width="20.42578125" style="3" customWidth="1"/>
    <col min="39" max="39" width="12.28515625" style="3" customWidth="1"/>
    <col min="40" max="40" width="13" style="3" customWidth="1"/>
    <col min="41" max="41" width="69.42578125" style="8" customWidth="1"/>
    <col min="42" max="42" width="82.85546875" style="3" customWidth="1"/>
    <col min="43" max="43" width="56.85546875" style="3" customWidth="1"/>
    <col min="44" max="16384" width="11.42578125" style="3"/>
  </cols>
  <sheetData>
    <row r="1" spans="1:43" ht="46.5" customHeight="1" x14ac:dyDescent="0.3">
      <c r="A1" s="107"/>
      <c r="B1" s="108"/>
      <c r="C1" s="108"/>
      <c r="D1" s="108"/>
      <c r="E1" s="108"/>
      <c r="F1" s="167" t="s">
        <v>271</v>
      </c>
      <c r="G1" s="168"/>
      <c r="H1" s="168"/>
      <c r="I1" s="168"/>
      <c r="J1" s="168"/>
      <c r="K1" s="168"/>
      <c r="L1" s="168"/>
      <c r="M1" s="168"/>
      <c r="N1" s="168"/>
      <c r="O1" s="168"/>
      <c r="P1" s="168"/>
      <c r="Q1" s="168"/>
      <c r="R1" s="168"/>
      <c r="S1" s="168"/>
      <c r="T1" s="168"/>
      <c r="U1" s="168"/>
      <c r="V1" s="168"/>
      <c r="W1" s="168"/>
      <c r="X1" s="168"/>
      <c r="Y1" s="168"/>
      <c r="Z1" s="168"/>
      <c r="AA1" s="168"/>
      <c r="AB1" s="168"/>
      <c r="AC1" s="168"/>
      <c r="AD1" s="168"/>
      <c r="AE1" s="168"/>
      <c r="AF1" s="168"/>
      <c r="AG1" s="168"/>
      <c r="AH1" s="168"/>
      <c r="AI1" s="168"/>
      <c r="AJ1" s="168"/>
      <c r="AK1" s="168"/>
      <c r="AL1" s="168"/>
      <c r="AM1" s="168"/>
      <c r="AN1" s="168"/>
      <c r="AO1" s="49" t="s">
        <v>208</v>
      </c>
    </row>
    <row r="2" spans="1:43" ht="36" customHeight="1" x14ac:dyDescent="0.3">
      <c r="A2" s="109"/>
      <c r="B2" s="110"/>
      <c r="C2" s="110"/>
      <c r="D2" s="110"/>
      <c r="E2" s="110"/>
      <c r="F2" s="168"/>
      <c r="G2" s="168"/>
      <c r="H2" s="168"/>
      <c r="I2" s="168"/>
      <c r="J2" s="168"/>
      <c r="K2" s="168"/>
      <c r="L2" s="168"/>
      <c r="M2" s="168"/>
      <c r="N2" s="168"/>
      <c r="O2" s="168"/>
      <c r="P2" s="168"/>
      <c r="Q2" s="168"/>
      <c r="R2" s="168"/>
      <c r="S2" s="168"/>
      <c r="T2" s="168"/>
      <c r="U2" s="168"/>
      <c r="V2" s="168"/>
      <c r="W2" s="168"/>
      <c r="X2" s="168"/>
      <c r="Y2" s="168"/>
      <c r="Z2" s="168"/>
      <c r="AA2" s="168"/>
      <c r="AB2" s="168"/>
      <c r="AC2" s="168"/>
      <c r="AD2" s="168"/>
      <c r="AE2" s="168"/>
      <c r="AF2" s="168"/>
      <c r="AG2" s="168"/>
      <c r="AH2" s="168"/>
      <c r="AI2" s="168"/>
      <c r="AJ2" s="168"/>
      <c r="AK2" s="168"/>
      <c r="AL2" s="168"/>
      <c r="AM2" s="168"/>
      <c r="AN2" s="168"/>
      <c r="AO2" s="49" t="s">
        <v>209</v>
      </c>
    </row>
    <row r="3" spans="1:43" ht="41.25" customHeight="1" x14ac:dyDescent="0.3">
      <c r="A3" s="111"/>
      <c r="B3" s="112"/>
      <c r="C3" s="112"/>
      <c r="D3" s="112"/>
      <c r="E3" s="112"/>
      <c r="F3" s="168"/>
      <c r="G3" s="168"/>
      <c r="H3" s="168"/>
      <c r="I3" s="168"/>
      <c r="J3" s="168"/>
      <c r="K3" s="168"/>
      <c r="L3" s="168"/>
      <c r="M3" s="168"/>
      <c r="N3" s="168"/>
      <c r="O3" s="168"/>
      <c r="P3" s="168"/>
      <c r="Q3" s="168"/>
      <c r="R3" s="168"/>
      <c r="S3" s="168"/>
      <c r="T3" s="168"/>
      <c r="U3" s="168"/>
      <c r="V3" s="168"/>
      <c r="W3" s="168"/>
      <c r="X3" s="168"/>
      <c r="Y3" s="168"/>
      <c r="Z3" s="168"/>
      <c r="AA3" s="168"/>
      <c r="AB3" s="168"/>
      <c r="AC3" s="168"/>
      <c r="AD3" s="168"/>
      <c r="AE3" s="168"/>
      <c r="AF3" s="168"/>
      <c r="AG3" s="168"/>
      <c r="AH3" s="168"/>
      <c r="AI3" s="168"/>
      <c r="AJ3" s="168"/>
      <c r="AK3" s="168"/>
      <c r="AL3" s="168"/>
      <c r="AM3" s="168"/>
      <c r="AN3" s="168"/>
      <c r="AO3" s="49" t="s">
        <v>210</v>
      </c>
    </row>
    <row r="4" spans="1:43" ht="36.75" customHeight="1" x14ac:dyDescent="0.3">
      <c r="A4" s="110"/>
      <c r="B4" s="110"/>
      <c r="C4" s="110"/>
      <c r="D4" s="110"/>
      <c r="E4" s="110"/>
      <c r="F4" s="110"/>
      <c r="G4" s="110"/>
      <c r="H4" s="110"/>
      <c r="I4" s="110"/>
      <c r="J4" s="110"/>
      <c r="K4" s="110"/>
      <c r="L4" s="110"/>
      <c r="M4" s="110"/>
      <c r="N4" s="110"/>
      <c r="O4" s="110"/>
      <c r="P4" s="110"/>
      <c r="Q4" s="110"/>
      <c r="R4" s="110"/>
      <c r="S4" s="110"/>
      <c r="T4" s="110"/>
      <c r="U4" s="110"/>
      <c r="V4" s="110"/>
      <c r="W4" s="110"/>
      <c r="X4" s="110"/>
      <c r="Y4" s="110"/>
      <c r="Z4" s="110"/>
      <c r="AA4" s="110"/>
      <c r="AB4" s="110"/>
      <c r="AC4" s="110"/>
      <c r="AD4" s="110"/>
      <c r="AE4" s="110"/>
      <c r="AF4" s="110"/>
      <c r="AG4" s="110"/>
      <c r="AH4" s="110"/>
      <c r="AI4" s="110"/>
      <c r="AJ4" s="110"/>
      <c r="AK4" s="110"/>
      <c r="AL4" s="110"/>
      <c r="AM4" s="110"/>
      <c r="AN4" s="110"/>
      <c r="AO4" s="110"/>
      <c r="AP4" s="110"/>
    </row>
    <row r="5" spans="1:43" ht="55.5" customHeight="1" x14ac:dyDescent="0.3">
      <c r="A5" s="114" t="s">
        <v>68</v>
      </c>
      <c r="B5" s="115"/>
      <c r="C5" s="115"/>
      <c r="D5" s="115"/>
      <c r="E5" s="115"/>
      <c r="F5" s="115"/>
      <c r="G5" s="115"/>
      <c r="H5" s="115"/>
      <c r="I5" s="115"/>
      <c r="J5" s="115"/>
      <c r="K5" s="116"/>
      <c r="L5" s="120" t="s">
        <v>178</v>
      </c>
      <c r="M5" s="121"/>
      <c r="N5" s="121"/>
      <c r="O5" s="121"/>
      <c r="P5" s="122"/>
      <c r="Q5" s="88"/>
      <c r="R5" s="120" t="s">
        <v>184</v>
      </c>
      <c r="S5" s="121"/>
      <c r="T5" s="121"/>
      <c r="U5" s="121"/>
      <c r="V5" s="121"/>
      <c r="W5" s="121"/>
      <c r="X5" s="121"/>
      <c r="Y5" s="121"/>
      <c r="Z5" s="121"/>
      <c r="AA5" s="121"/>
      <c r="AB5" s="122"/>
      <c r="AC5" s="126" t="s">
        <v>192</v>
      </c>
      <c r="AD5" s="126"/>
      <c r="AE5" s="126"/>
      <c r="AF5" s="126"/>
      <c r="AG5" s="126"/>
      <c r="AH5" s="126"/>
      <c r="AI5" s="127" t="s">
        <v>190</v>
      </c>
      <c r="AJ5" s="127"/>
      <c r="AK5" s="127"/>
      <c r="AL5" s="127"/>
      <c r="AM5" s="127"/>
      <c r="AN5" s="127"/>
      <c r="AO5" s="127"/>
    </row>
    <row r="6" spans="1:43" ht="30.75" customHeight="1" x14ac:dyDescent="0.3">
      <c r="A6" s="117"/>
      <c r="B6" s="118"/>
      <c r="C6" s="118"/>
      <c r="D6" s="118"/>
      <c r="E6" s="118"/>
      <c r="F6" s="118"/>
      <c r="G6" s="118"/>
      <c r="H6" s="118"/>
      <c r="I6" s="118"/>
      <c r="J6" s="118"/>
      <c r="K6" s="119"/>
      <c r="L6" s="123"/>
      <c r="M6" s="124"/>
      <c r="N6" s="124"/>
      <c r="O6" s="124"/>
      <c r="P6" s="125"/>
      <c r="Q6" s="89"/>
      <c r="R6" s="128" t="s">
        <v>179</v>
      </c>
      <c r="S6" s="126" t="s">
        <v>183</v>
      </c>
      <c r="T6" s="126" t="s">
        <v>180</v>
      </c>
      <c r="U6" s="131" t="s">
        <v>182</v>
      </c>
      <c r="V6" s="132"/>
      <c r="W6" s="132"/>
      <c r="X6" s="132"/>
      <c r="Y6" s="132"/>
      <c r="Z6" s="132"/>
      <c r="AA6" s="132"/>
      <c r="AB6" s="133"/>
      <c r="AC6" s="136" t="s">
        <v>185</v>
      </c>
      <c r="AD6" s="136" t="s">
        <v>165</v>
      </c>
      <c r="AE6" s="136" t="s">
        <v>207</v>
      </c>
      <c r="AF6" s="136" t="s">
        <v>166</v>
      </c>
      <c r="AG6" s="136" t="s">
        <v>186</v>
      </c>
      <c r="AH6" s="134" t="s">
        <v>168</v>
      </c>
      <c r="AI6" s="129" t="s">
        <v>85</v>
      </c>
      <c r="AJ6" s="129" t="s">
        <v>190</v>
      </c>
      <c r="AK6" s="129" t="s">
        <v>191</v>
      </c>
      <c r="AL6" s="129" t="s">
        <v>70</v>
      </c>
      <c r="AM6" s="129" t="s">
        <v>4</v>
      </c>
      <c r="AN6" s="129" t="s">
        <v>5</v>
      </c>
      <c r="AO6" s="129" t="s">
        <v>72</v>
      </c>
      <c r="AP6" s="129" t="s">
        <v>264</v>
      </c>
      <c r="AQ6" s="129" t="s">
        <v>265</v>
      </c>
    </row>
    <row r="7" spans="1:43" s="4" customFormat="1" ht="144" customHeight="1" x14ac:dyDescent="0.25">
      <c r="A7" s="50" t="s">
        <v>71</v>
      </c>
      <c r="B7" s="50" t="s">
        <v>0</v>
      </c>
      <c r="C7" s="76" t="s">
        <v>3</v>
      </c>
      <c r="D7" s="50" t="s">
        <v>1</v>
      </c>
      <c r="E7" s="50" t="s">
        <v>93</v>
      </c>
      <c r="F7" s="76" t="s">
        <v>104</v>
      </c>
      <c r="G7" s="76" t="s">
        <v>97</v>
      </c>
      <c r="H7" s="76" t="s">
        <v>169</v>
      </c>
      <c r="I7" s="76" t="s">
        <v>98</v>
      </c>
      <c r="J7" s="76" t="s">
        <v>99</v>
      </c>
      <c r="K7" s="76" t="s">
        <v>172</v>
      </c>
      <c r="L7" s="76" t="s">
        <v>2</v>
      </c>
      <c r="M7" s="76" t="s">
        <v>106</v>
      </c>
      <c r="N7" s="77" t="s">
        <v>205</v>
      </c>
      <c r="O7" s="77" t="s">
        <v>206</v>
      </c>
      <c r="P7" s="77" t="s">
        <v>106</v>
      </c>
      <c r="Q7" s="77" t="s">
        <v>107</v>
      </c>
      <c r="R7" s="128"/>
      <c r="S7" s="126"/>
      <c r="T7" s="126"/>
      <c r="U7" s="77" t="s">
        <v>143</v>
      </c>
      <c r="V7" s="76" t="s">
        <v>181</v>
      </c>
      <c r="W7" s="77" t="s">
        <v>144</v>
      </c>
      <c r="X7" s="76" t="s">
        <v>181</v>
      </c>
      <c r="Y7" s="77" t="s">
        <v>181</v>
      </c>
      <c r="Z7" s="77" t="s">
        <v>148</v>
      </c>
      <c r="AA7" s="77" t="s">
        <v>105</v>
      </c>
      <c r="AB7" s="77" t="s">
        <v>152</v>
      </c>
      <c r="AC7" s="137"/>
      <c r="AD7" s="137"/>
      <c r="AE7" s="137"/>
      <c r="AF7" s="137"/>
      <c r="AG7" s="137"/>
      <c r="AH7" s="135"/>
      <c r="AI7" s="130"/>
      <c r="AJ7" s="130"/>
      <c r="AK7" s="130"/>
      <c r="AL7" s="130"/>
      <c r="AM7" s="130"/>
      <c r="AN7" s="130"/>
      <c r="AO7" s="130"/>
      <c r="AP7" s="130"/>
      <c r="AQ7" s="130"/>
    </row>
    <row r="8" spans="1:43" ht="74.25" customHeight="1" x14ac:dyDescent="0.3">
      <c r="A8" s="153">
        <v>1</v>
      </c>
      <c r="B8" s="154" t="s">
        <v>283</v>
      </c>
      <c r="C8" s="144" t="s">
        <v>213</v>
      </c>
      <c r="D8" s="156" t="s">
        <v>274</v>
      </c>
      <c r="E8" s="158" t="s">
        <v>214</v>
      </c>
      <c r="F8" s="147" t="s">
        <v>159</v>
      </c>
      <c r="G8" s="162" t="s">
        <v>219</v>
      </c>
      <c r="H8" s="162" t="s">
        <v>284</v>
      </c>
      <c r="I8" s="162" t="s">
        <v>220</v>
      </c>
      <c r="J8" s="90" t="s">
        <v>221</v>
      </c>
      <c r="K8" s="149" t="s">
        <v>177</v>
      </c>
      <c r="L8" s="164" t="str">
        <f>IF(K8="Máximo 2 veces por año","Muy Baja", IF(K8="De 3 a 24 veces por año","Baja", IF(K8="De 24 a 500 veces por año","Media", IF(K8="De 500 veces al año y máximo 5000 veces por año","Alta",IF(K8="Más de 5000 veces por año","Muy Alta",";")))))</f>
        <v>Muy Alta</v>
      </c>
      <c r="M8" s="165">
        <f>IF(L8="Muy Baja", 20%, IF(L8="Baja",40%, IF(L8="Media",60%, IF(L8="Alta",80%,IF(L8="Muy Alta",100%,"")))))</f>
        <v>1</v>
      </c>
      <c r="N8" s="149" t="s">
        <v>197</v>
      </c>
      <c r="O8" s="138" t="str">
        <f>IF(P8=20%,"Leve",IF(P8=40%,"Menor",IF(P8=60%,"Moderado",IF(P8=80%,"Mayor","Catastrófico"))))</f>
        <v>Moderado</v>
      </c>
      <c r="P8" s="140">
        <f>IF(N8="     Afectación menor a 10 SMLMV",20%,IF(N8="     El riesgo afecta la imagen de alguna área de la organización",20%,IF(N8="     Entre 10 y 50 SMLMV",40%,IF(N8="     El riesgo afecta la imagen de la entidad internamente, de conocimiento general, nivel interno, de junta dircetiva y accionistas y/o de provedores",40%,IF(N8="     Entre 50 y 100 SMLMV",60%,IF(N8="     El riesgo afecta la imagen de la entidad con algunos usuarios de relevancia frente al logro de los objetivos",60%,IF(N8="     Entre 100 y 500 SMLMV",80%,IF(N8="     El riesgo afecta la imagen de de la entidad con efecto publicitario sostenido a nivel de sector administrativo, nivel departamental o municipal",80%,IF(N8="     Mayor a 500 SMLMV",100%,IF(N8="     El riesgo afecta la imagen de la entidad a nivel nacional, con efecto publicitarios sostenible a nivel país",100%,""))))))))))</f>
        <v>0.6</v>
      </c>
      <c r="Q8" s="142" t="str">
        <f>IF(AND(L8&lt;&gt;"",O8&lt;&gt;""),VLOOKUP(L8&amp;O8,'No Eliminar'!$N$3:$O$27,2,FALSE),"")</f>
        <v>Alta</v>
      </c>
      <c r="R8" s="51">
        <v>1</v>
      </c>
      <c r="S8" s="35" t="s">
        <v>267</v>
      </c>
      <c r="T8" s="52" t="str">
        <f t="shared" ref="T8:T13" si="0">IF(U8="Preventivo","Probabilidad",IF(U8="Detectivo","Probabilidad","Impacto"))</f>
        <v>Probabilidad</v>
      </c>
      <c r="U8" s="53" t="s">
        <v>21</v>
      </c>
      <c r="V8" s="54">
        <f t="shared" ref="V8:V13" si="1">IF(U8="Preventivo", 25%, IF(U8="Detectivo",15%, IF(U8="Correctivo",10%,IF(U8="No se tienen controles para aplicar al impacto","No Aplica",""))))</f>
        <v>0.25</v>
      </c>
      <c r="W8" s="53" t="s">
        <v>141</v>
      </c>
      <c r="X8" s="54">
        <f t="shared" ref="X8:X13" si="2">IF(W8="Automático", 25%, IF(W8="Manual",15%,IF(W8="No Aplica", "No Aplica","")))</f>
        <v>0.15</v>
      </c>
      <c r="Y8" s="57">
        <f t="shared" ref="Y8:Y13" si="3">V8+X8</f>
        <v>0.4</v>
      </c>
      <c r="Z8" s="53" t="s">
        <v>146</v>
      </c>
      <c r="AA8" s="53" t="s">
        <v>150</v>
      </c>
      <c r="AB8" s="53" t="s">
        <v>154</v>
      </c>
      <c r="AC8" s="57">
        <f>IFERROR(IF(T8="Probabilidad",(M8-(+M8*Y8)),IF(T8="Impacto",M8,"")),"")</f>
        <v>0.6</v>
      </c>
      <c r="AD8" s="58" t="str">
        <f t="shared" ref="AD8:AD13" si="4">IF(AC8&lt;=20%, "Muy Baja", IF(AC8&lt;=40%,"Baja", IF(AC8&lt;=60%,"Media",IF(AC8&lt;=80%,"Alta","Muy Alta"))))</f>
        <v>Media</v>
      </c>
      <c r="AE8" s="59">
        <f>IF(T8="Impacto",(P8-(+P8*Y8)),P8)</f>
        <v>0.6</v>
      </c>
      <c r="AF8" s="58" t="str">
        <f t="shared" ref="AF8:AF12" si="5">IF(AE8&lt;=20%, "Leve", IF(AE8&lt;=40%,"Menor", IF(AE8&lt;=60%,"Moderado",IF(AE8&lt;=80%,"Mayor","Catastrófico"))))</f>
        <v>Moderado</v>
      </c>
      <c r="AG8" s="68" t="str">
        <f>IF(AND(AD8&lt;&gt;"",AF8&lt;&gt;""),VLOOKUP(AD8&amp;AF8,'No Eliminar'!$N$3:$O$27,2,FALSE),"")</f>
        <v>Moderada</v>
      </c>
      <c r="AH8" s="53" t="s">
        <v>84</v>
      </c>
      <c r="AI8" s="163" t="s">
        <v>245</v>
      </c>
      <c r="AJ8" s="174" t="s">
        <v>244</v>
      </c>
      <c r="AK8" s="147" t="s">
        <v>224</v>
      </c>
      <c r="AL8" s="147" t="s">
        <v>225</v>
      </c>
      <c r="AM8" s="171">
        <v>44586</v>
      </c>
      <c r="AN8" s="171">
        <v>44926</v>
      </c>
      <c r="AO8" s="170" t="s">
        <v>281</v>
      </c>
      <c r="AP8" s="169" t="s">
        <v>289</v>
      </c>
      <c r="AQ8" s="104" t="s">
        <v>290</v>
      </c>
    </row>
    <row r="9" spans="1:43" ht="86.25" customHeight="1" x14ac:dyDescent="0.3">
      <c r="A9" s="153"/>
      <c r="B9" s="154"/>
      <c r="C9" s="155"/>
      <c r="D9" s="157"/>
      <c r="E9" s="159"/>
      <c r="F9" s="148"/>
      <c r="G9" s="162"/>
      <c r="H9" s="162"/>
      <c r="I9" s="162"/>
      <c r="J9" s="90" t="s">
        <v>222</v>
      </c>
      <c r="K9" s="150"/>
      <c r="L9" s="164"/>
      <c r="M9" s="166"/>
      <c r="N9" s="150"/>
      <c r="O9" s="139"/>
      <c r="P9" s="141"/>
      <c r="Q9" s="143"/>
      <c r="R9" s="51">
        <v>2</v>
      </c>
      <c r="S9" s="35" t="s">
        <v>268</v>
      </c>
      <c r="T9" s="52" t="str">
        <f t="shared" si="0"/>
        <v>Probabilidad</v>
      </c>
      <c r="U9" s="53" t="s">
        <v>21</v>
      </c>
      <c r="V9" s="54">
        <f t="shared" si="1"/>
        <v>0.25</v>
      </c>
      <c r="W9" s="53" t="s">
        <v>141</v>
      </c>
      <c r="X9" s="54">
        <f t="shared" si="2"/>
        <v>0.15</v>
      </c>
      <c r="Y9" s="57">
        <f t="shared" si="3"/>
        <v>0.4</v>
      </c>
      <c r="Z9" s="53" t="s">
        <v>146</v>
      </c>
      <c r="AA9" s="53" t="s">
        <v>150</v>
      </c>
      <c r="AB9" s="53" t="s">
        <v>154</v>
      </c>
      <c r="AC9" s="57">
        <f>IFERROR(IF(AND(T8="Probabilidad",T9="Probabilidad"),(AC8-(+AC8*Y9)),IF(T9="Probabilidad",(M8-(+M8*Y9)),IF(T9="Impacto",AC8,""))),"")</f>
        <v>0.36</v>
      </c>
      <c r="AD9" s="58" t="str">
        <f t="shared" si="4"/>
        <v>Baja</v>
      </c>
      <c r="AE9" s="59">
        <f>IF(T9="Impacto",(AE8-(+AE8*Y9)),AE8)</f>
        <v>0.6</v>
      </c>
      <c r="AF9" s="58" t="str">
        <f t="shared" si="5"/>
        <v>Moderado</v>
      </c>
      <c r="AG9" s="68" t="str">
        <f>IF(AND(AD9&lt;&gt;"",AF9&lt;&gt;""),VLOOKUP(AD9&amp;AF9,'No Eliminar'!$N$3:$O$27,2,FALSE),"")</f>
        <v>Moderada</v>
      </c>
      <c r="AH9" s="53" t="s">
        <v>84</v>
      </c>
      <c r="AI9" s="163"/>
      <c r="AJ9" s="175"/>
      <c r="AK9" s="148"/>
      <c r="AL9" s="148"/>
      <c r="AM9" s="172"/>
      <c r="AN9" s="172"/>
      <c r="AO9" s="170"/>
      <c r="AP9" s="169"/>
      <c r="AQ9" s="104" t="s">
        <v>291</v>
      </c>
    </row>
    <row r="10" spans="1:43" ht="58.5" customHeight="1" x14ac:dyDescent="0.3">
      <c r="A10" s="153"/>
      <c r="B10" s="154"/>
      <c r="C10" s="155"/>
      <c r="D10" s="157"/>
      <c r="E10" s="159"/>
      <c r="F10" s="148"/>
      <c r="G10" s="162"/>
      <c r="H10" s="162"/>
      <c r="I10" s="162"/>
      <c r="J10" s="91" t="s">
        <v>223</v>
      </c>
      <c r="K10" s="150"/>
      <c r="L10" s="164"/>
      <c r="M10" s="166"/>
      <c r="N10" s="150"/>
      <c r="O10" s="139"/>
      <c r="P10" s="141"/>
      <c r="Q10" s="143"/>
      <c r="R10" s="51">
        <v>3</v>
      </c>
      <c r="S10" s="35" t="s">
        <v>269</v>
      </c>
      <c r="T10" s="52" t="str">
        <f t="shared" si="0"/>
        <v>Probabilidad</v>
      </c>
      <c r="U10" s="53" t="s">
        <v>80</v>
      </c>
      <c r="V10" s="54">
        <f t="shared" si="1"/>
        <v>0.15</v>
      </c>
      <c r="W10" s="53" t="s">
        <v>142</v>
      </c>
      <c r="X10" s="54">
        <f t="shared" si="2"/>
        <v>0.25</v>
      </c>
      <c r="Y10" s="57">
        <f t="shared" si="3"/>
        <v>0.4</v>
      </c>
      <c r="Z10" s="53" t="s">
        <v>146</v>
      </c>
      <c r="AA10" s="53" t="s">
        <v>151</v>
      </c>
      <c r="AB10" s="53" t="s">
        <v>154</v>
      </c>
      <c r="AC10" s="57">
        <f>IFERROR(IF(AND(T9="Probabilidad",T10="Probabilidad"),(AE9-(+AE9*Y10)),IF(AND(T9="Impacto",T10="Probabilidad"),(AE8-(+AE8*Y10)),IF(T10="Impacto",AE9,""))),"")</f>
        <v>0.36</v>
      </c>
      <c r="AD10" s="55" t="str">
        <f t="shared" si="4"/>
        <v>Baja</v>
      </c>
      <c r="AE10" s="56">
        <f>IFERROR(IF(AND(T9="Impacto",T10="Impacto"),(AE9-(+AE9*Y10)),IF(AND(T9="Impacto",T10="Probabilidad"),(AE8-(+AE8*Y10)),IF(T10="Probabilidad",AE9,""))),"")</f>
        <v>0.6</v>
      </c>
      <c r="AF10" s="55" t="str">
        <f t="shared" si="5"/>
        <v>Moderado</v>
      </c>
      <c r="AG10" s="68" t="str">
        <f>IF(AND(AD10&lt;&gt;"",AF10&lt;&gt;""),VLOOKUP(AD10&amp;AF10,'No Eliminar'!$N$3:$O$27,2,FALSE),"")</f>
        <v>Moderada</v>
      </c>
      <c r="AH10" s="53" t="s">
        <v>84</v>
      </c>
      <c r="AI10" s="163"/>
      <c r="AJ10" s="176"/>
      <c r="AK10" s="177"/>
      <c r="AL10" s="177"/>
      <c r="AM10" s="173"/>
      <c r="AN10" s="173"/>
      <c r="AO10" s="170"/>
      <c r="AP10" s="169"/>
      <c r="AQ10" s="104" t="s">
        <v>292</v>
      </c>
    </row>
    <row r="11" spans="1:43" ht="101.25" customHeight="1" x14ac:dyDescent="0.3">
      <c r="A11" s="72">
        <v>2</v>
      </c>
      <c r="B11" s="73" t="s">
        <v>283</v>
      </c>
      <c r="C11" s="74" t="s">
        <v>213</v>
      </c>
      <c r="D11" s="97" t="s">
        <v>275</v>
      </c>
      <c r="E11" s="75" t="s">
        <v>214</v>
      </c>
      <c r="F11" s="69" t="s">
        <v>159</v>
      </c>
      <c r="G11" s="92" t="s">
        <v>226</v>
      </c>
      <c r="H11" s="92" t="s">
        <v>287</v>
      </c>
      <c r="I11" s="92" t="s">
        <v>227</v>
      </c>
      <c r="J11" s="92" t="s">
        <v>221</v>
      </c>
      <c r="K11" s="70" t="s">
        <v>177</v>
      </c>
      <c r="L11" s="39" t="str">
        <f>IF(K11="Máximo 2 veces por año","Muy Baja", IF(K11="De 3 a 24 veces por año","Baja", IF(K11="De 24 a 500 veces por año","Media", IF(K11="De 500 veces al año y máximo 5000 veces por año","Alta",IF(K11="Más de 5000 veces por año","Muy Alta",";")))))</f>
        <v>Muy Alta</v>
      </c>
      <c r="M11" s="71">
        <f>IF(L11="Muy Baja", 20%, IF(L11="Baja",40%, IF(L11="Media",60%, IF(L11="Alta",80%,IF(L11="Muy Alta",100%,"")))))</f>
        <v>1</v>
      </c>
      <c r="N11" s="70" t="s">
        <v>282</v>
      </c>
      <c r="O11" s="67" t="str">
        <f>IF(P11=20%,"Leve",IF(P11=40%,"Menor",IF(P11=60%,"Moderado",IF(P11=80%,"Mayor","Catastrófico"))))</f>
        <v>Catastrófico</v>
      </c>
      <c r="P11" s="78" t="str">
        <f>IF(N11="     Afectación menor a 10 SMLMV",20%,IF(N11="     El riesgo afecta la imagen de alguna área de la organización",20%,IF(N11="     Entre 10 y 50 SMLMV",40%,IF(N11="     El riesgo afecta la imagen de la entidad internamente, de conocimiento general, nivel interno, de junta dircetiva y accionistas y/o de provedores",40%,IF(N11="     Entre 50 y 100 SMLMV",60%,IF(N11="     El riesgo afecta la imagen de la entidad con algunos usuarios de relevancia frente al logro de los objetivos",60%,IF(N11="     Entre 100 y 500 SMLMV",80%,IF(N11="     El riesgo afecta la imagen de de la entidad con efecto publicitario sostenido a nivel de sector administrativo, nivel departamental o municipal",80%,IF(N11="     Mayor a 500 SMLMV",100%,IF(N11="     El riesgo afecta la imagen de la entidad a nivel nacional, con efecto publicitarios sostenible a nivel país",100%,""))))))))))</f>
        <v/>
      </c>
      <c r="Q11" s="79" t="str">
        <f>IF(AND(L11&lt;&gt;"",O11&lt;&gt;""),VLOOKUP(L11&amp;O11,'No Eliminar'!$N$3:$O$27,2,FALSE),"")</f>
        <v>Extrema</v>
      </c>
      <c r="R11" s="51">
        <v>1</v>
      </c>
      <c r="S11" s="35" t="s">
        <v>258</v>
      </c>
      <c r="T11" s="52" t="str">
        <f t="shared" si="0"/>
        <v>Probabilidad</v>
      </c>
      <c r="U11" s="53" t="s">
        <v>21</v>
      </c>
      <c r="V11" s="54">
        <f t="shared" si="1"/>
        <v>0.25</v>
      </c>
      <c r="W11" s="53" t="s">
        <v>141</v>
      </c>
      <c r="X11" s="54">
        <f t="shared" si="2"/>
        <v>0.15</v>
      </c>
      <c r="Y11" s="57">
        <f t="shared" si="3"/>
        <v>0.4</v>
      </c>
      <c r="Z11" s="53" t="s">
        <v>146</v>
      </c>
      <c r="AA11" s="53" t="s">
        <v>150</v>
      </c>
      <c r="AB11" s="53" t="s">
        <v>154</v>
      </c>
      <c r="AC11" s="57">
        <f>IFERROR(IF(T11="Probabilidad",(M11-(+M11*Y11)),IF(T11="Impacto",M11,"")),"")</f>
        <v>0.6</v>
      </c>
      <c r="AD11" s="58" t="str">
        <f t="shared" si="4"/>
        <v>Media</v>
      </c>
      <c r="AE11" s="59" t="str">
        <f>IF(T11="Impacto",(P11-(+P11*Y11)),P11)</f>
        <v/>
      </c>
      <c r="AF11" s="58" t="str">
        <f t="shared" si="5"/>
        <v>Catastrófico</v>
      </c>
      <c r="AG11" s="68" t="str">
        <f>IF(AND(AD11&lt;&gt;"",AF11&lt;&gt;""),VLOOKUP(AD11&amp;AF11,'No Eliminar'!$N$3:$O$27,2,FALSE),"")</f>
        <v>Extrema</v>
      </c>
      <c r="AH11" s="53" t="s">
        <v>84</v>
      </c>
      <c r="AI11" s="66" t="s">
        <v>246</v>
      </c>
      <c r="AJ11" s="101" t="s">
        <v>277</v>
      </c>
      <c r="AK11" s="66" t="s">
        <v>224</v>
      </c>
      <c r="AL11" s="66" t="s">
        <v>225</v>
      </c>
      <c r="AM11" s="99">
        <v>44586</v>
      </c>
      <c r="AN11" s="99">
        <v>44926</v>
      </c>
      <c r="AO11" s="100" t="s">
        <v>280</v>
      </c>
      <c r="AP11" s="106" t="s">
        <v>294</v>
      </c>
      <c r="AQ11" s="104" t="s">
        <v>293</v>
      </c>
    </row>
    <row r="12" spans="1:43" ht="161.25" customHeight="1" x14ac:dyDescent="0.3">
      <c r="A12" s="72">
        <v>3</v>
      </c>
      <c r="B12" s="73" t="s">
        <v>283</v>
      </c>
      <c r="C12" s="74" t="s">
        <v>213</v>
      </c>
      <c r="D12" s="97" t="s">
        <v>288</v>
      </c>
      <c r="E12" s="75" t="s">
        <v>214</v>
      </c>
      <c r="F12" s="69" t="s">
        <v>159</v>
      </c>
      <c r="G12" s="92" t="s">
        <v>272</v>
      </c>
      <c r="H12" s="92" t="s">
        <v>285</v>
      </c>
      <c r="I12" s="92" t="s">
        <v>273</v>
      </c>
      <c r="J12" s="92" t="s">
        <v>221</v>
      </c>
      <c r="K12" s="70" t="s">
        <v>177</v>
      </c>
      <c r="L12" s="39" t="str">
        <f>IF(K12="Máximo 2 veces por año","Muy Baja", IF(K12="De 3 a 24 veces por año","Baja", IF(K12="De 24 a 500 veces por año","Media", IF(K12="De 500 veces al año y máximo 5000 veces por año","Alta",IF(K12="Más de 5000 veces por año","Muy Alta",";")))))</f>
        <v>Muy Alta</v>
      </c>
      <c r="M12" s="71">
        <f>IF(L12="Muy Baja", 20%, IF(L12="Baja",40%, IF(L12="Media",60%, IF(L12="Alta",80%,IF(L12="Muy Alta",100%,"")))))</f>
        <v>1</v>
      </c>
      <c r="N12" s="70" t="s">
        <v>282</v>
      </c>
      <c r="O12" s="67" t="str">
        <f>IF(P12=20%,"Leve",IF(P12=40%,"Menor",IF(P12=60%,"Moderado",IF(P12=80%,"Mayor","Catastrófico"))))</f>
        <v>Catastrófico</v>
      </c>
      <c r="P12" s="78" t="str">
        <f>IF(N12="     Afectación menor a 10 SMLMV",20%,IF(N12="     El riesgo afecta la imagen de alguna área de la organización",20%,IF(N12="     Entre 10 y 50 SMLMV",40%,IF(N12="     El riesgo afecta la imagen de la entidad internamente, de conocimiento general, nivel interno, de junta dircetiva y accionistas y/o de provedores",40%,IF(N12="     Entre 50 y 100 SMLMV",60%,IF(N12="     El riesgo afecta la imagen de la entidad con algunos usuarios de relevancia frente al logro de los objetivos",60%,IF(N12="     Entre 100 y 500 SMLMV",80%,IF(N12="     El riesgo afecta la imagen de de la entidad con efecto publicitario sostenido a nivel de sector administrativo, nivel departamental o municipal",80%,IF(N12="     Mayor a 500 SMLMV",100%,IF(N12="     El riesgo afecta la imagen de la entidad a nivel nacional, con efecto publicitarios sostenible a nivel país",100%,""))))))))))</f>
        <v/>
      </c>
      <c r="Q12" s="79" t="str">
        <f>IF(AND(L12&lt;&gt;"",O12&lt;&gt;""),VLOOKUP(L12&amp;O12,'No Eliminar'!$N$3:$O$27,2,FALSE),"")</f>
        <v>Extrema</v>
      </c>
      <c r="R12" s="51">
        <v>1</v>
      </c>
      <c r="S12" s="35" t="s">
        <v>259</v>
      </c>
      <c r="T12" s="52" t="str">
        <f t="shared" si="0"/>
        <v>Probabilidad</v>
      </c>
      <c r="U12" s="53" t="s">
        <v>21</v>
      </c>
      <c r="V12" s="54">
        <f t="shared" si="1"/>
        <v>0.25</v>
      </c>
      <c r="W12" s="53" t="s">
        <v>141</v>
      </c>
      <c r="X12" s="54">
        <f t="shared" si="2"/>
        <v>0.15</v>
      </c>
      <c r="Y12" s="57">
        <f t="shared" si="3"/>
        <v>0.4</v>
      </c>
      <c r="Z12" s="53" t="s">
        <v>146</v>
      </c>
      <c r="AA12" s="53" t="s">
        <v>150</v>
      </c>
      <c r="AB12" s="53" t="s">
        <v>154</v>
      </c>
      <c r="AC12" s="57">
        <f>IFERROR(IF(T12="Probabilidad",(M12-(+M12*Y12)),IF(T12="Impacto",M12,"")),"")</f>
        <v>0.6</v>
      </c>
      <c r="AD12" s="58" t="str">
        <f t="shared" si="4"/>
        <v>Media</v>
      </c>
      <c r="AE12" s="59" t="str">
        <f>IF(T12="Impacto",(P12-(+P12*Y12)),P12)</f>
        <v/>
      </c>
      <c r="AF12" s="58" t="str">
        <f t="shared" si="5"/>
        <v>Catastrófico</v>
      </c>
      <c r="AG12" s="68" t="str">
        <f>IF(AND(AD12&lt;&gt;"",AF12&lt;&gt;""),VLOOKUP(AD12&amp;AF12,'No Eliminar'!$N$3:$O$27,2,FALSE),"")</f>
        <v>Extrema</v>
      </c>
      <c r="AH12" s="53" t="s">
        <v>84</v>
      </c>
      <c r="AI12" s="66" t="s">
        <v>247</v>
      </c>
      <c r="AJ12" s="93" t="s">
        <v>266</v>
      </c>
      <c r="AK12" s="66" t="s">
        <v>224</v>
      </c>
      <c r="AL12" s="66" t="s">
        <v>225</v>
      </c>
      <c r="AM12" s="99">
        <v>44586</v>
      </c>
      <c r="AN12" s="99">
        <v>44926</v>
      </c>
      <c r="AO12" s="94" t="s">
        <v>279</v>
      </c>
      <c r="AP12" s="106" t="s">
        <v>295</v>
      </c>
      <c r="AQ12" s="104" t="s">
        <v>296</v>
      </c>
    </row>
    <row r="13" spans="1:43" ht="142.5" customHeight="1" x14ac:dyDescent="0.3">
      <c r="A13" s="72">
        <v>4</v>
      </c>
      <c r="B13" s="73" t="s">
        <v>283</v>
      </c>
      <c r="C13" s="73" t="s">
        <v>213</v>
      </c>
      <c r="D13" s="80" t="s">
        <v>276</v>
      </c>
      <c r="E13" s="81" t="s">
        <v>214</v>
      </c>
      <c r="F13" s="36" t="s">
        <v>159</v>
      </c>
      <c r="G13" s="95" t="s">
        <v>228</v>
      </c>
      <c r="H13" s="95" t="s">
        <v>286</v>
      </c>
      <c r="I13" s="95" t="s">
        <v>229</v>
      </c>
      <c r="J13" s="95" t="s">
        <v>221</v>
      </c>
      <c r="K13" s="82" t="s">
        <v>177</v>
      </c>
      <c r="L13" s="39" t="str">
        <f>IF(K13="Máximo 2 veces por año","Muy Baja", IF(K13="De 3 a 24 veces por año","Baja", IF(K13="De 24 a 500 veces por año","Media", IF(K13="De 500 veces al año y máximo 5000 veces por año","Alta",IF(K13="Más de 5000 veces por año","Muy Alta",";")))))</f>
        <v>Muy Alta</v>
      </c>
      <c r="M13" s="83">
        <f>IF(L13="Muy Baja", 20%, IF(L13="Baja",40%, IF(L13="Media",60%, IF(L13="Alta",80%,IF(L13="Muy Alta",100%,"")))))</f>
        <v>1</v>
      </c>
      <c r="N13" s="82" t="s">
        <v>197</v>
      </c>
      <c r="O13" s="54" t="str">
        <f>IF(P13=20%,"Leve",IF(P13=40%,"Menor",IF(P13=60%,"Moderado",IF(P13=80%,"Mayor","Catastrófico"))))</f>
        <v>Moderado</v>
      </c>
      <c r="P13" s="84">
        <f>IF(N13="     Afectación menor a 10 SMLMV",20%,IF(N13="     El riesgo afecta la imagen de alguna área de la organización",20%,IF(N13="     Entre 10 y 50 SMLMV",40%,IF(N13="     El riesgo afecta la imagen de la entidad internamente, de conocimiento general, nivel interno, de junta dircetiva y accionistas y/o de provedores",40%,IF(N13="     Entre 50 y 100 SMLMV",60%,IF(N13="     El riesgo afecta la imagen de la entidad con algunos usuarios de relevancia frente al logro de los objetivos",60%,IF(N13="     Entre 100 y 500 SMLMV",80%,IF(N13="     El riesgo afecta la imagen de de la entidad con efecto publicitario sostenido a nivel de sector administrativo, nivel departamental o municipal",80%,IF(N13="     Mayor a 500 SMLMV",100%,IF(N13="     El riesgo afecta la imagen de la entidad a nivel nacional, con efecto publicitarios sostenible a nivel país",100%,""))))))))))</f>
        <v>0.6</v>
      </c>
      <c r="Q13" s="85" t="str">
        <f>IF(AND(L13&lt;&gt;"",O13&lt;&gt;""),VLOOKUP(L13&amp;O13,'No Eliminar'!$N$3:$O$27,2,FALSE),"")</f>
        <v>Alta</v>
      </c>
      <c r="R13" s="51">
        <v>1</v>
      </c>
      <c r="S13" s="35" t="s">
        <v>270</v>
      </c>
      <c r="T13" s="52" t="str">
        <f t="shared" si="0"/>
        <v>Probabilidad</v>
      </c>
      <c r="U13" s="53" t="s">
        <v>21</v>
      </c>
      <c r="V13" s="54">
        <f t="shared" si="1"/>
        <v>0.25</v>
      </c>
      <c r="W13" s="53" t="s">
        <v>141</v>
      </c>
      <c r="X13" s="54">
        <f t="shared" si="2"/>
        <v>0.15</v>
      </c>
      <c r="Y13" s="57">
        <f t="shared" si="3"/>
        <v>0.4</v>
      </c>
      <c r="Z13" s="53" t="s">
        <v>146</v>
      </c>
      <c r="AA13" s="53" t="s">
        <v>150</v>
      </c>
      <c r="AB13" s="53" t="s">
        <v>154</v>
      </c>
      <c r="AC13" s="57">
        <f>IFERROR(IF(T13="Probabilidad",(M13-(+M13*Y13)),IF(T13="Impacto",M13,"")),"")</f>
        <v>0.6</v>
      </c>
      <c r="AD13" s="58" t="str">
        <f t="shared" si="4"/>
        <v>Media</v>
      </c>
      <c r="AE13" s="59">
        <f>IF(T13="Impacto",(P13-(+P13*Y13)),P13)</f>
        <v>0.6</v>
      </c>
      <c r="AF13" s="58" t="str">
        <f>IF(AE13&lt;=20%, "Leve", IF(AE13&lt;=40%,"Menor", IF(AE13&lt;=60%,"Moderado",IF(AE13&lt;=80%,"Mayor","Catastrófico"))))</f>
        <v>Moderado</v>
      </c>
      <c r="AG13" s="53" t="str">
        <f>IF(AND(AD13&lt;&gt;"",AF13&lt;&gt;""),VLOOKUP(AD13&amp;AF13,'No Eliminar'!$N$3:$O$27,2,FALSE),"")</f>
        <v>Moderada</v>
      </c>
      <c r="AH13" s="53" t="s">
        <v>84</v>
      </c>
      <c r="AI13" s="86" t="s">
        <v>248</v>
      </c>
      <c r="AJ13" s="86" t="s">
        <v>243</v>
      </c>
      <c r="AK13" s="86" t="s">
        <v>224</v>
      </c>
      <c r="AL13" s="86" t="s">
        <v>225</v>
      </c>
      <c r="AM13" s="87">
        <v>44586</v>
      </c>
      <c r="AN13" s="87">
        <v>44926</v>
      </c>
      <c r="AO13" s="105" t="s">
        <v>278</v>
      </c>
      <c r="AP13" s="106" t="s">
        <v>297</v>
      </c>
      <c r="AQ13" s="104" t="s">
        <v>298</v>
      </c>
    </row>
  </sheetData>
  <mergeCells count="51">
    <mergeCell ref="AP8:AP10"/>
    <mergeCell ref="AO8:AO10"/>
    <mergeCell ref="AM8:AM10"/>
    <mergeCell ref="AN8:AN10"/>
    <mergeCell ref="Q8:Q10"/>
    <mergeCell ref="AJ8:AJ10"/>
    <mergeCell ref="AK8:AK10"/>
    <mergeCell ref="AL8:AL10"/>
    <mergeCell ref="T6:T7"/>
    <mergeCell ref="U6:AB6"/>
    <mergeCell ref="AD6:AD7"/>
    <mergeCell ref="AE6:AE7"/>
    <mergeCell ref="AF6:AF7"/>
    <mergeCell ref="A1:E3"/>
    <mergeCell ref="F1:AN3"/>
    <mergeCell ref="A4:AP4"/>
    <mergeCell ref="A5:K6"/>
    <mergeCell ref="L5:P6"/>
    <mergeCell ref="R5:AB5"/>
    <mergeCell ref="AC5:AH5"/>
    <mergeCell ref="AI5:AO5"/>
    <mergeCell ref="R6:R7"/>
    <mergeCell ref="S6:S7"/>
    <mergeCell ref="AN6:AN7"/>
    <mergeCell ref="AO6:AO7"/>
    <mergeCell ref="AJ6:AJ7"/>
    <mergeCell ref="AI6:AI7"/>
    <mergeCell ref="AP6:AP7"/>
    <mergeCell ref="AG6:AG7"/>
    <mergeCell ref="A8:A10"/>
    <mergeCell ref="B8:B10"/>
    <mergeCell ref="D8:D10"/>
    <mergeCell ref="E8:E10"/>
    <mergeCell ref="F8:F10"/>
    <mergeCell ref="C8:C10"/>
    <mergeCell ref="AQ6:AQ7"/>
    <mergeCell ref="AK6:AK7"/>
    <mergeCell ref="AL6:AL7"/>
    <mergeCell ref="AM6:AM7"/>
    <mergeCell ref="G8:G10"/>
    <mergeCell ref="H8:H10"/>
    <mergeCell ref="I8:I10"/>
    <mergeCell ref="O8:O10"/>
    <mergeCell ref="P8:P10"/>
    <mergeCell ref="AI8:AI10"/>
    <mergeCell ref="AH6:AH7"/>
    <mergeCell ref="K8:K10"/>
    <mergeCell ref="L8:L10"/>
    <mergeCell ref="M8:M10"/>
    <mergeCell ref="N8:N10"/>
    <mergeCell ref="AC6:AC7"/>
  </mergeCells>
  <conditionalFormatting sqref="P8:R8 R10">
    <cfRule type="cellIs" dxfId="71" priority="78" operator="equal">
      <formula>"Extrema"</formula>
    </cfRule>
    <cfRule type="cellIs" dxfId="70" priority="79" operator="equal">
      <formula>"Alta"</formula>
    </cfRule>
    <cfRule type="cellIs" dxfId="69" priority="80" operator="equal">
      <formula>"Moderada"</formula>
    </cfRule>
    <cfRule type="cellIs" dxfId="68" priority="81" operator="equal">
      <formula>"Baja"</formula>
    </cfRule>
  </conditionalFormatting>
  <conditionalFormatting sqref="L8:L10">
    <cfRule type="cellIs" dxfId="67" priority="64" operator="equal">
      <formula>"Muy Alta"</formula>
    </cfRule>
    <cfRule type="cellIs" dxfId="66" priority="65" operator="equal">
      <formula>"Alta"</formula>
    </cfRule>
    <cfRule type="cellIs" dxfId="65" priority="66" operator="equal">
      <formula>"Media"</formula>
    </cfRule>
    <cfRule type="cellIs" dxfId="64" priority="67" operator="equal">
      <formula>"Baja"</formula>
    </cfRule>
    <cfRule type="cellIs" dxfId="63" priority="68" operator="equal">
      <formula>"Muy baja"</formula>
    </cfRule>
  </conditionalFormatting>
  <conditionalFormatting sqref="O8:O10">
    <cfRule type="cellIs" dxfId="62" priority="59" operator="equal">
      <formula>"Catastrófico"</formula>
    </cfRule>
    <cfRule type="cellIs" dxfId="61" priority="60" operator="equal">
      <formula>"Mayor"</formula>
    </cfRule>
    <cfRule type="cellIs" dxfId="60" priority="61" operator="equal">
      <formula>"Moderado"</formula>
    </cfRule>
    <cfRule type="cellIs" dxfId="59" priority="62" operator="equal">
      <formula>"Menor"</formula>
    </cfRule>
    <cfRule type="cellIs" dxfId="58" priority="63" operator="equal">
      <formula>"Leve"</formula>
    </cfRule>
  </conditionalFormatting>
  <conditionalFormatting sqref="AG8:AG10">
    <cfRule type="cellIs" dxfId="57" priority="55" operator="equal">
      <formula>"Extrema"</formula>
    </cfRule>
    <cfRule type="cellIs" dxfId="56" priority="56" operator="equal">
      <formula>"Alta"</formula>
    </cfRule>
    <cfRule type="cellIs" dxfId="55" priority="57" operator="equal">
      <formula>"Moderada"</formula>
    </cfRule>
    <cfRule type="cellIs" dxfId="54" priority="58" operator="equal">
      <formula>"Baja"</formula>
    </cfRule>
  </conditionalFormatting>
  <conditionalFormatting sqref="P11:R11">
    <cfRule type="cellIs" dxfId="53" priority="51" operator="equal">
      <formula>"Extrema"</formula>
    </cfRule>
    <cfRule type="cellIs" dxfId="52" priority="52" operator="equal">
      <formula>"Alta"</formula>
    </cfRule>
    <cfRule type="cellIs" dxfId="51" priority="53" operator="equal">
      <formula>"Moderada"</formula>
    </cfRule>
    <cfRule type="cellIs" dxfId="50" priority="54" operator="equal">
      <formula>"Baja"</formula>
    </cfRule>
  </conditionalFormatting>
  <conditionalFormatting sqref="L11">
    <cfRule type="cellIs" dxfId="49" priority="46" operator="equal">
      <formula>"Muy Alta"</formula>
    </cfRule>
    <cfRule type="cellIs" dxfId="48" priority="47" operator="equal">
      <formula>"Alta"</formula>
    </cfRule>
    <cfRule type="cellIs" dxfId="47" priority="48" operator="equal">
      <formula>"Media"</formula>
    </cfRule>
    <cfRule type="cellIs" dxfId="46" priority="49" operator="equal">
      <formula>"Baja"</formula>
    </cfRule>
    <cfRule type="cellIs" dxfId="45" priority="50" operator="equal">
      <formula>"Muy baja"</formula>
    </cfRule>
  </conditionalFormatting>
  <conditionalFormatting sqref="O11">
    <cfRule type="cellIs" dxfId="44" priority="41" operator="equal">
      <formula>"Catastrófico"</formula>
    </cfRule>
    <cfRule type="cellIs" dxfId="43" priority="42" operator="equal">
      <formula>"Mayor"</formula>
    </cfRule>
    <cfRule type="cellIs" dxfId="42" priority="43" operator="equal">
      <formula>"Moderado"</formula>
    </cfRule>
    <cfRule type="cellIs" dxfId="41" priority="44" operator="equal">
      <formula>"Menor"</formula>
    </cfRule>
    <cfRule type="cellIs" dxfId="40" priority="45" operator="equal">
      <formula>"Leve"</formula>
    </cfRule>
  </conditionalFormatting>
  <conditionalFormatting sqref="AG11">
    <cfRule type="cellIs" dxfId="39" priority="37" operator="equal">
      <formula>"Extrema"</formula>
    </cfRule>
    <cfRule type="cellIs" dxfId="38" priority="38" operator="equal">
      <formula>"Alta"</formula>
    </cfRule>
    <cfRule type="cellIs" dxfId="37" priority="39" operator="equal">
      <formula>"Moderada"</formula>
    </cfRule>
    <cfRule type="cellIs" dxfId="36" priority="40" operator="equal">
      <formula>"Baja"</formula>
    </cfRule>
  </conditionalFormatting>
  <conditionalFormatting sqref="P12:R12">
    <cfRule type="cellIs" dxfId="35" priority="33" operator="equal">
      <formula>"Extrema"</formula>
    </cfRule>
    <cfRule type="cellIs" dxfId="34" priority="34" operator="equal">
      <formula>"Alta"</formula>
    </cfRule>
    <cfRule type="cellIs" dxfId="33" priority="35" operator="equal">
      <formula>"Moderada"</formula>
    </cfRule>
    <cfRule type="cellIs" dxfId="32" priority="36" operator="equal">
      <formula>"Baja"</formula>
    </cfRule>
  </conditionalFormatting>
  <conditionalFormatting sqref="L12">
    <cfRule type="cellIs" dxfId="31" priority="28" operator="equal">
      <formula>"Muy Alta"</formula>
    </cfRule>
    <cfRule type="cellIs" dxfId="30" priority="29" operator="equal">
      <formula>"Alta"</formula>
    </cfRule>
    <cfRule type="cellIs" dxfId="29" priority="30" operator="equal">
      <formula>"Media"</formula>
    </cfRule>
    <cfRule type="cellIs" dxfId="28" priority="31" operator="equal">
      <formula>"Baja"</formula>
    </cfRule>
    <cfRule type="cellIs" dxfId="27" priority="32" operator="equal">
      <formula>"Muy baja"</formula>
    </cfRule>
  </conditionalFormatting>
  <conditionalFormatting sqref="O12">
    <cfRule type="cellIs" dxfId="26" priority="23" operator="equal">
      <formula>"Catastrófico"</formula>
    </cfRule>
    <cfRule type="cellIs" dxfId="25" priority="24" operator="equal">
      <formula>"Mayor"</formula>
    </cfRule>
    <cfRule type="cellIs" dxfId="24" priority="25" operator="equal">
      <formula>"Moderado"</formula>
    </cfRule>
    <cfRule type="cellIs" dxfId="23" priority="26" operator="equal">
      <formula>"Menor"</formula>
    </cfRule>
    <cfRule type="cellIs" dxfId="22" priority="27" operator="equal">
      <formula>"Leve"</formula>
    </cfRule>
  </conditionalFormatting>
  <conditionalFormatting sqref="AG12">
    <cfRule type="cellIs" dxfId="21" priority="19" operator="equal">
      <formula>"Extrema"</formula>
    </cfRule>
    <cfRule type="cellIs" dxfId="20" priority="20" operator="equal">
      <formula>"Alta"</formula>
    </cfRule>
    <cfRule type="cellIs" dxfId="19" priority="21" operator="equal">
      <formula>"Moderada"</formula>
    </cfRule>
    <cfRule type="cellIs" dxfId="18" priority="22" operator="equal">
      <formula>"Baja"</formula>
    </cfRule>
  </conditionalFormatting>
  <conditionalFormatting sqref="P13:R13">
    <cfRule type="cellIs" dxfId="17" priority="15" operator="equal">
      <formula>"Extrema"</formula>
    </cfRule>
    <cfRule type="cellIs" dxfId="16" priority="16" operator="equal">
      <formula>"Alta"</formula>
    </cfRule>
    <cfRule type="cellIs" dxfId="15" priority="17" operator="equal">
      <formula>"Moderada"</formula>
    </cfRule>
    <cfRule type="cellIs" dxfId="14" priority="18" operator="equal">
      <formula>"Baja"</formula>
    </cfRule>
  </conditionalFormatting>
  <conditionalFormatting sqref="L13">
    <cfRule type="cellIs" dxfId="13" priority="10" operator="equal">
      <formula>"Muy Alta"</formula>
    </cfRule>
    <cfRule type="cellIs" dxfId="12" priority="11" operator="equal">
      <formula>"Alta"</formula>
    </cfRule>
    <cfRule type="cellIs" dxfId="11" priority="12" operator="equal">
      <formula>"Media"</formula>
    </cfRule>
    <cfRule type="cellIs" dxfId="10" priority="13" operator="equal">
      <formula>"Baja"</formula>
    </cfRule>
    <cfRule type="cellIs" dxfId="9" priority="14" operator="equal">
      <formula>"Muy baja"</formula>
    </cfRule>
  </conditionalFormatting>
  <conditionalFormatting sqref="O13">
    <cfRule type="cellIs" dxfId="8" priority="5" operator="equal">
      <formula>"Catastrófico"</formula>
    </cfRule>
    <cfRule type="cellIs" dxfId="7" priority="6" operator="equal">
      <formula>"Mayor"</formula>
    </cfRule>
    <cfRule type="cellIs" dxfId="6" priority="7" operator="equal">
      <formula>"Moderado"</formula>
    </cfRule>
    <cfRule type="cellIs" dxfId="5" priority="8" operator="equal">
      <formula>"Menor"</formula>
    </cfRule>
    <cfRule type="cellIs" dxfId="4" priority="9" operator="equal">
      <formula>"Leve"</formula>
    </cfRule>
  </conditionalFormatting>
  <conditionalFormatting sqref="AG13">
    <cfRule type="cellIs" dxfId="3" priority="1" operator="equal">
      <formula>"Extrema"</formula>
    </cfRule>
    <cfRule type="cellIs" dxfId="2" priority="2" operator="equal">
      <formula>"Alta"</formula>
    </cfRule>
    <cfRule type="cellIs" dxfId="1" priority="3" operator="equal">
      <formula>"Moderada"</formula>
    </cfRule>
    <cfRule type="cellIs" dxfId="0" priority="4" operator="equal">
      <formula>"Baja"</formula>
    </cfRule>
  </conditionalFormatting>
  <dataValidations count="7">
    <dataValidation allowBlank="1" showInputMessage="1" showErrorMessage="1" prompt="- Se investigan y se resuelven Oportunamente (15)_x000a__x000a_- No se investigan y resuelven Oportunamente (0)_x000a_" sqref="Y7" xr:uid="{64CCE2EF-E29D-4BA7-A50E-36D193F2C659}"/>
    <dataValidation allowBlank="1" showInputMessage="1" showErrorMessage="1" prompt="Responder afirmativamente de UNA a CINCO pregunta(s) genera un impacto MODERADO._x000a__x000a_Responder afirmativamente de SEIS a ONCE preguntas genera un impacto MAYOR._x000a__x000a_Responder afirmativamente de DOCE a DIECINUEVE preguntas genera un impacto CATASTRÓFICO." sqref="K7:M7" xr:uid="{6982FD82-73B8-45CB-966A-5C21763FECA0}"/>
    <dataValidation allowBlank="1" showInputMessage="1" showErrorMessage="1" prompt="Las consecuencias que puede ocasionar a la organización la materialización del Riesgo" sqref="C7" xr:uid="{9EF288F2-D191-4FC8-9E12-8BC1229C557A}"/>
    <dataValidation allowBlank="1" showInputMessage="1" showErrorMessage="1" prompt="Manual: Controles ejecutados por personas_x000a__x000a_Automático: Son ejecutados por un sistema" sqref="W7" xr:uid="{99882CBC-B5C1-412D-AF00-7A24752639E2}"/>
    <dataValidation allowBlank="1" showInputMessage="1" showErrorMessage="1" prompt="Preventivo: Evitar un evento no deseado en el momento que se produce, es decir intenta evitar la ocurrencia_x000a_Detectivos: Identificar un evento o resultado no previsto después de que se haya producido, es decir corregir _x000a_Correctivo: Tiene costos implicitos " sqref="U7" xr:uid="{7C4C17B2-05FE-41B6-B9EC-9CCBB2E556EB}"/>
    <dataValidation allowBlank="1" showInputMessage="1" showErrorMessage="1" prompt="_x000a__x000a_" sqref="P7" xr:uid="{CE38A7AA-C007-4B13-940E-D29D843F1A9E}"/>
    <dataValidation allowBlank="1" showInputMessage="1" showErrorMessage="1" prompt="- Prevenir (15)_x000a__x000a_- Detectar (10)_x000a__x000a_- No es un Control (0)" sqref="AA7:AB7" xr:uid="{59C70952-2C6A-49CD-B862-8AA4E6B42D19}"/>
  </dataValidations>
  <printOptions horizontalCentered="1"/>
  <pageMargins left="0.39370078740157483" right="0.39370078740157483" top="0.39370078740157483" bottom="0.39370078740157483" header="0.31496062992125984" footer="0.31496062992125984"/>
  <pageSetup paperSize="5" scale="25" pageOrder="overThenDown" orientation="landscape" r:id="rId1"/>
  <headerFooter>
    <oddFooter>&amp;CPág. &amp;P de &amp;N</oddFooter>
  </headerFooter>
  <colBreaks count="1" manualBreakCount="1">
    <brk id="18" max="27" man="1"/>
  </colBreaks>
  <drawing r:id="rId2"/>
  <legacyDrawing r:id="rId3"/>
  <extLst>
    <ext xmlns:x14="http://schemas.microsoft.com/office/spreadsheetml/2009/9/main" uri="{CCE6A557-97BC-4b89-ADB6-D9C93CAAB3DF}">
      <x14:dataValidations xmlns:xm="http://schemas.microsoft.com/office/excel/2006/main" count="12">
        <x14:dataValidation type="list" allowBlank="1" showInputMessage="1" showErrorMessage="1" xr:uid="{5515DC40-4BFB-4ED2-B799-0B939D7F0FCF}">
          <x14:formula1>
            <xm:f>'No Eliminar'!$K$3:$K$5</xm:f>
          </x14:formula1>
          <xm:sqref>W8 W11:W13</xm:sqref>
        </x14:dataValidation>
        <x14:dataValidation type="list" allowBlank="1" showInputMessage="1" showErrorMessage="1" xr:uid="{4F84937B-AE2B-449D-BBF4-38B99A567762}">
          <x14:formula1>
            <xm:f>'No Eliminar'!$R$9:$R$11</xm:f>
          </x14:formula1>
          <xm:sqref>AA8:AA9 AA11:AA13</xm:sqref>
        </x14:dataValidation>
        <x14:dataValidation type="list" allowBlank="1" showInputMessage="1" showErrorMessage="1" xr:uid="{31E97894-F01B-47D1-9826-3D01C58FB7B1}">
          <x14:formula1>
            <xm:f>'No Eliminar'!$S$9:$S$11</xm:f>
          </x14:formula1>
          <xm:sqref>AB8 AB11:AB13</xm:sqref>
        </x14:dataValidation>
        <x14:dataValidation type="list" allowBlank="1" showInputMessage="1" showErrorMessage="1" xr:uid="{50CA7479-C3D0-4AF4-8928-F20CEE1422FC}">
          <x14:formula1>
            <xm:f>'No Eliminar'!$K$3:$K$4</xm:f>
          </x14:formula1>
          <xm:sqref>W9:W10</xm:sqref>
        </x14:dataValidation>
        <x14:dataValidation type="list" allowBlank="1" showInputMessage="1" showErrorMessage="1" xr:uid="{A656A522-6626-4982-BBC6-97BDEB80104E}">
          <x14:formula1>
            <xm:f>'No Eliminar'!$R$9:$R$10</xm:f>
          </x14:formula1>
          <xm:sqref>AA10</xm:sqref>
        </x14:dataValidation>
        <x14:dataValidation type="list" allowBlank="1" showInputMessage="1" showErrorMessage="1" xr:uid="{2A7020D4-A4D4-4D1B-9FC1-AF9938C7E115}">
          <x14:formula1>
            <xm:f>'No Eliminar'!$S$9:$S$10</xm:f>
          </x14:formula1>
          <xm:sqref>AB9:AB10</xm:sqref>
        </x14:dataValidation>
        <x14:dataValidation type="list" allowBlank="1" showInputMessage="1" showErrorMessage="1" xr:uid="{99588324-571A-4E78-B4FD-7524E75E6F74}">
          <x14:formula1>
            <xm:f>'No Eliminar'!$T$9:$T$15</xm:f>
          </x14:formula1>
          <xm:sqref>F8:F13</xm:sqref>
        </x14:dataValidation>
        <x14:dataValidation type="list" allowBlank="1" showInputMessage="1" showErrorMessage="1" xr:uid="{68AAC1D8-D86D-4C2F-BA01-0DCE548CA04A}">
          <x14:formula1>
            <xm:f>'No Eliminar'!$Q$16:$Q$20</xm:f>
          </x14:formula1>
          <xm:sqref>K8:K13</xm:sqref>
        </x14:dataValidation>
        <x14:dataValidation type="list" allowBlank="1" showInputMessage="1" showErrorMessage="1" xr:uid="{CE36B6C8-7F6A-48BF-B9FB-29C261B05C7F}">
          <x14:formula1>
            <xm:f>'No Eliminar'!$I$14:$I$25</xm:f>
          </x14:formula1>
          <xm:sqref>N8:N13</xm:sqref>
        </x14:dataValidation>
        <x14:dataValidation type="list" allowBlank="1" showInputMessage="1" showErrorMessage="1" xr:uid="{ED1B8A03-7E02-4FF0-8A55-8756D101290F}">
          <x14:formula1>
            <xm:f>'No Eliminar'!$J$3:$J$5</xm:f>
          </x14:formula1>
          <xm:sqref>U8:U13</xm:sqref>
        </x14:dataValidation>
        <x14:dataValidation type="list" allowBlank="1" showInputMessage="1" showErrorMessage="1" xr:uid="{F3D798DD-CE17-4501-A14C-A88CF0491760}">
          <x14:formula1>
            <xm:f>'No Eliminar'!$R$3:$R$6</xm:f>
          </x14:formula1>
          <xm:sqref>AH8:AH13</xm:sqref>
        </x14:dataValidation>
        <x14:dataValidation type="list" allowBlank="1" showInputMessage="1" showErrorMessage="1" xr:uid="{14FAB1AF-A127-46F1-B255-D0F46A3ABA5D}">
          <x14:formula1>
            <xm:f>'No Eliminar'!$Q$9:$Q$10</xm:f>
          </x14:formula1>
          <xm:sqref>Z8:Z13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C1:AJ20"/>
  <sheetViews>
    <sheetView showGridLines="0" zoomScaleNormal="100" workbookViewId="0"/>
  </sheetViews>
  <sheetFormatPr baseColWidth="10" defaultColWidth="9.28515625" defaultRowHeight="16.5" x14ac:dyDescent="0.3"/>
  <cols>
    <col min="1" max="5" width="3.7109375" style="9" customWidth="1"/>
    <col min="6" max="6" width="1.28515625" style="9" customWidth="1"/>
    <col min="7" max="36" width="3.7109375" style="9" customWidth="1"/>
    <col min="37" max="16384" width="9.28515625" style="9"/>
  </cols>
  <sheetData>
    <row r="1" spans="3:36" ht="18" customHeight="1" x14ac:dyDescent="0.3"/>
    <row r="4" spans="3:36" ht="51" customHeight="1" x14ac:dyDescent="0.3">
      <c r="C4" s="10"/>
      <c r="D4" s="10"/>
      <c r="E4" s="187" t="s">
        <v>86</v>
      </c>
      <c r="F4" s="10"/>
      <c r="G4" s="179" t="s">
        <v>34</v>
      </c>
      <c r="H4" s="179"/>
      <c r="I4" s="179"/>
      <c r="J4" s="179"/>
      <c r="K4" s="179"/>
      <c r="L4" s="179"/>
      <c r="M4" s="182">
        <v>5</v>
      </c>
      <c r="N4" s="182"/>
      <c r="O4" s="182"/>
      <c r="P4" s="182"/>
      <c r="Q4" s="182">
        <v>10</v>
      </c>
      <c r="R4" s="182"/>
      <c r="S4" s="182"/>
      <c r="T4" s="182"/>
      <c r="U4" s="178">
        <v>15</v>
      </c>
      <c r="V4" s="178"/>
      <c r="W4" s="178"/>
      <c r="X4" s="178"/>
      <c r="Y4" s="178">
        <v>20</v>
      </c>
      <c r="Z4" s="178"/>
      <c r="AA4" s="178"/>
      <c r="AB4" s="178"/>
      <c r="AC4" s="178">
        <v>25</v>
      </c>
      <c r="AD4" s="178"/>
      <c r="AE4" s="178"/>
      <c r="AF4" s="178"/>
      <c r="AG4" s="10"/>
      <c r="AH4" s="10"/>
      <c r="AI4" s="10"/>
      <c r="AJ4" s="11"/>
    </row>
    <row r="5" spans="3:36" ht="51" customHeight="1" x14ac:dyDescent="0.3">
      <c r="C5" s="10"/>
      <c r="D5" s="10"/>
      <c r="E5" s="187"/>
      <c r="F5" s="10"/>
      <c r="G5" s="179" t="s">
        <v>33</v>
      </c>
      <c r="H5" s="179"/>
      <c r="I5" s="179"/>
      <c r="J5" s="179"/>
      <c r="K5" s="179"/>
      <c r="L5" s="179"/>
      <c r="M5" s="181">
        <v>4</v>
      </c>
      <c r="N5" s="181"/>
      <c r="O5" s="181"/>
      <c r="P5" s="181"/>
      <c r="Q5" s="182">
        <v>8</v>
      </c>
      <c r="R5" s="182"/>
      <c r="S5" s="182"/>
      <c r="T5" s="182"/>
      <c r="U5" s="182">
        <v>12</v>
      </c>
      <c r="V5" s="182"/>
      <c r="W5" s="182"/>
      <c r="X5" s="182"/>
      <c r="Y5" s="178">
        <v>16</v>
      </c>
      <c r="Z5" s="178"/>
      <c r="AA5" s="178"/>
      <c r="AB5" s="178"/>
      <c r="AC5" s="178">
        <v>20</v>
      </c>
      <c r="AD5" s="178"/>
      <c r="AE5" s="178"/>
      <c r="AF5" s="178"/>
      <c r="AG5" s="10"/>
      <c r="AH5" s="10"/>
      <c r="AI5" s="10"/>
      <c r="AJ5" s="11"/>
    </row>
    <row r="6" spans="3:36" ht="51" customHeight="1" x14ac:dyDescent="0.3">
      <c r="C6" s="10"/>
      <c r="D6" s="10"/>
      <c r="E6" s="187"/>
      <c r="F6" s="10"/>
      <c r="G6" s="179" t="s">
        <v>100</v>
      </c>
      <c r="H6" s="179"/>
      <c r="I6" s="179"/>
      <c r="J6" s="179"/>
      <c r="K6" s="179"/>
      <c r="L6" s="179"/>
      <c r="M6" s="180">
        <v>3</v>
      </c>
      <c r="N6" s="180"/>
      <c r="O6" s="180"/>
      <c r="P6" s="180"/>
      <c r="Q6" s="181">
        <v>6</v>
      </c>
      <c r="R6" s="181"/>
      <c r="S6" s="181"/>
      <c r="T6" s="181"/>
      <c r="U6" s="182">
        <v>9</v>
      </c>
      <c r="V6" s="182"/>
      <c r="W6" s="182"/>
      <c r="X6" s="182"/>
      <c r="Y6" s="178">
        <v>12</v>
      </c>
      <c r="Z6" s="178"/>
      <c r="AA6" s="178"/>
      <c r="AB6" s="178"/>
      <c r="AC6" s="178">
        <v>15</v>
      </c>
      <c r="AD6" s="178"/>
      <c r="AE6" s="178"/>
      <c r="AF6" s="178"/>
      <c r="AG6" s="10"/>
      <c r="AH6" s="10"/>
      <c r="AI6" s="10"/>
      <c r="AJ6" s="12"/>
    </row>
    <row r="7" spans="3:36" ht="51" customHeight="1" x14ac:dyDescent="0.3">
      <c r="C7" s="10"/>
      <c r="D7" s="10"/>
      <c r="E7" s="187"/>
      <c r="F7" s="10"/>
      <c r="G7" s="179" t="s">
        <v>32</v>
      </c>
      <c r="H7" s="179"/>
      <c r="I7" s="179"/>
      <c r="J7" s="179"/>
      <c r="K7" s="179"/>
      <c r="L7" s="179"/>
      <c r="M7" s="180">
        <v>2</v>
      </c>
      <c r="N7" s="180"/>
      <c r="O7" s="180"/>
      <c r="P7" s="180"/>
      <c r="Q7" s="180">
        <v>4</v>
      </c>
      <c r="R7" s="180"/>
      <c r="S7" s="180"/>
      <c r="T7" s="180"/>
      <c r="U7" s="181">
        <v>6</v>
      </c>
      <c r="V7" s="181"/>
      <c r="W7" s="181"/>
      <c r="X7" s="181"/>
      <c r="Y7" s="182">
        <v>8</v>
      </c>
      <c r="Z7" s="182"/>
      <c r="AA7" s="182">
        <v>8</v>
      </c>
      <c r="AB7" s="182"/>
      <c r="AC7" s="178">
        <v>10</v>
      </c>
      <c r="AD7" s="178"/>
      <c r="AE7" s="178"/>
      <c r="AF7" s="178"/>
      <c r="AG7" s="10"/>
      <c r="AH7" s="10"/>
      <c r="AI7" s="10"/>
      <c r="AJ7" s="12" t="s">
        <v>25</v>
      </c>
    </row>
    <row r="8" spans="3:36" ht="51" customHeight="1" x14ac:dyDescent="0.3">
      <c r="C8" s="10"/>
      <c r="D8" s="10"/>
      <c r="E8" s="187"/>
      <c r="F8" s="10"/>
      <c r="G8" s="179" t="s">
        <v>87</v>
      </c>
      <c r="H8" s="179"/>
      <c r="I8" s="179"/>
      <c r="J8" s="179"/>
      <c r="K8" s="179"/>
      <c r="L8" s="179"/>
      <c r="M8" s="180">
        <v>1</v>
      </c>
      <c r="N8" s="180"/>
      <c r="O8" s="180"/>
      <c r="P8" s="180"/>
      <c r="Q8" s="180">
        <v>2</v>
      </c>
      <c r="R8" s="180"/>
      <c r="S8" s="180"/>
      <c r="T8" s="180"/>
      <c r="U8" s="181">
        <v>3</v>
      </c>
      <c r="V8" s="181"/>
      <c r="W8" s="181"/>
      <c r="X8" s="181"/>
      <c r="Y8" s="182">
        <v>4</v>
      </c>
      <c r="Z8" s="182"/>
      <c r="AA8" s="182"/>
      <c r="AB8" s="182"/>
      <c r="AC8" s="182">
        <v>5</v>
      </c>
      <c r="AD8" s="182"/>
      <c r="AE8" s="182"/>
      <c r="AF8" s="182"/>
      <c r="AG8" s="10"/>
      <c r="AH8" s="10"/>
      <c r="AI8" s="10"/>
      <c r="AJ8" s="11"/>
    </row>
    <row r="9" spans="3:36" ht="45" customHeight="1" x14ac:dyDescent="0.3">
      <c r="C9" s="10"/>
      <c r="D9" s="10"/>
      <c r="E9" s="187"/>
      <c r="F9" s="10"/>
      <c r="G9" s="186"/>
      <c r="H9" s="186"/>
      <c r="I9" s="186"/>
      <c r="J9" s="186"/>
      <c r="K9" s="186"/>
      <c r="L9" s="186"/>
      <c r="M9" s="179" t="s">
        <v>27</v>
      </c>
      <c r="N9" s="179"/>
      <c r="O9" s="179"/>
      <c r="P9" s="179"/>
      <c r="Q9" s="179" t="s">
        <v>28</v>
      </c>
      <c r="R9" s="179"/>
      <c r="S9" s="179"/>
      <c r="T9" s="179"/>
      <c r="U9" s="179" t="s">
        <v>29</v>
      </c>
      <c r="V9" s="179"/>
      <c r="W9" s="179"/>
      <c r="X9" s="179"/>
      <c r="Y9" s="179" t="s">
        <v>30</v>
      </c>
      <c r="Z9" s="179"/>
      <c r="AA9" s="179"/>
      <c r="AB9" s="179"/>
      <c r="AC9" s="179" t="s">
        <v>31</v>
      </c>
      <c r="AD9" s="179"/>
      <c r="AE9" s="179"/>
      <c r="AF9" s="179"/>
      <c r="AG9" s="10"/>
      <c r="AH9" s="10"/>
      <c r="AI9" s="10"/>
      <c r="AJ9" s="12" t="s">
        <v>24</v>
      </c>
    </row>
    <row r="10" spans="3:36" ht="11.25" customHeight="1" x14ac:dyDescent="0.3">
      <c r="C10" s="10"/>
      <c r="D10" s="10"/>
      <c r="E10" s="10"/>
      <c r="F10" s="10"/>
      <c r="G10" s="13"/>
      <c r="H10" s="13"/>
      <c r="I10" s="13"/>
      <c r="J10" s="13"/>
      <c r="K10" s="13"/>
      <c r="L10" s="13"/>
      <c r="M10" s="14"/>
      <c r="N10" s="14"/>
      <c r="O10" s="14"/>
      <c r="P10" s="14"/>
      <c r="Q10" s="14"/>
      <c r="R10" s="14"/>
      <c r="S10" s="14"/>
      <c r="T10" s="14"/>
      <c r="U10" s="14"/>
      <c r="V10" s="14"/>
      <c r="W10" s="14"/>
      <c r="X10" s="14"/>
      <c r="Y10" s="14"/>
      <c r="Z10" s="14"/>
      <c r="AA10" s="14"/>
      <c r="AB10" s="14"/>
      <c r="AC10" s="14"/>
      <c r="AD10" s="14"/>
      <c r="AE10" s="14"/>
      <c r="AF10" s="14"/>
      <c r="AG10" s="10"/>
      <c r="AH10" s="10"/>
      <c r="AI10" s="10"/>
      <c r="AJ10" s="12"/>
    </row>
    <row r="11" spans="3:36" ht="20.25" customHeight="1" x14ac:dyDescent="0.3">
      <c r="C11" s="10"/>
      <c r="D11" s="10"/>
      <c r="E11" s="10"/>
      <c r="F11" s="10"/>
      <c r="G11" s="185" t="s">
        <v>3</v>
      </c>
      <c r="H11" s="185"/>
      <c r="I11" s="185"/>
      <c r="J11" s="185"/>
      <c r="K11" s="185"/>
      <c r="L11" s="185"/>
      <c r="M11" s="185"/>
      <c r="N11" s="185"/>
      <c r="O11" s="185"/>
      <c r="P11" s="185"/>
      <c r="Q11" s="185"/>
      <c r="R11" s="185"/>
      <c r="S11" s="185"/>
      <c r="T11" s="185"/>
      <c r="U11" s="185"/>
      <c r="V11" s="185"/>
      <c r="W11" s="185"/>
      <c r="X11" s="185"/>
      <c r="Y11" s="185"/>
      <c r="Z11" s="185"/>
      <c r="AA11" s="185"/>
      <c r="AB11" s="185"/>
      <c r="AC11" s="185"/>
      <c r="AD11" s="185"/>
      <c r="AE11" s="185"/>
      <c r="AF11" s="185"/>
      <c r="AG11" s="10"/>
      <c r="AH11" s="10"/>
      <c r="AI11" s="10"/>
      <c r="AJ11" s="11"/>
    </row>
    <row r="12" spans="3:36" x14ac:dyDescent="0.3">
      <c r="C12" s="10"/>
      <c r="D12" s="10"/>
      <c r="E12" s="10"/>
      <c r="F12" s="10"/>
      <c r="G12" s="10"/>
      <c r="H12" s="10"/>
      <c r="I12" s="15"/>
      <c r="J12" s="16"/>
      <c r="K12" s="17"/>
      <c r="L12" s="18"/>
      <c r="M12" s="18"/>
      <c r="N12" s="17"/>
      <c r="O12" s="18"/>
      <c r="P12" s="18"/>
      <c r="Q12" s="17"/>
      <c r="R12" s="18"/>
      <c r="S12" s="18"/>
      <c r="T12" s="17"/>
      <c r="U12" s="18"/>
      <c r="V12" s="18"/>
      <c r="W12" s="18"/>
      <c r="X12" s="10"/>
      <c r="Y12" s="10"/>
      <c r="Z12" s="10"/>
      <c r="AA12" s="10"/>
      <c r="AB12" s="10"/>
      <c r="AC12" s="10"/>
      <c r="AD12" s="10"/>
      <c r="AE12" s="10"/>
      <c r="AF12" s="10"/>
      <c r="AG12" s="10"/>
      <c r="AH12" s="10"/>
      <c r="AI12" s="10"/>
      <c r="AJ12" s="10"/>
    </row>
    <row r="13" spans="3:36" x14ac:dyDescent="0.3">
      <c r="C13" s="10"/>
      <c r="D13" s="10"/>
      <c r="E13" s="10"/>
      <c r="F13" s="10"/>
      <c r="G13" s="10"/>
      <c r="H13" s="10"/>
      <c r="I13" s="19"/>
      <c r="J13" s="10"/>
      <c r="K13" s="10"/>
      <c r="L13" s="10"/>
      <c r="M13" s="20" t="s">
        <v>35</v>
      </c>
      <c r="N13" s="21" t="s">
        <v>36</v>
      </c>
      <c r="O13" s="22"/>
      <c r="P13" s="23"/>
      <c r="Q13" s="24" t="s">
        <v>37</v>
      </c>
      <c r="R13" s="21" t="s">
        <v>38</v>
      </c>
      <c r="S13" s="22"/>
      <c r="T13" s="23"/>
      <c r="U13" s="25" t="s">
        <v>39</v>
      </c>
      <c r="V13" s="21" t="s">
        <v>40</v>
      </c>
      <c r="W13" s="26"/>
      <c r="X13" s="23"/>
      <c r="Y13" s="27" t="s">
        <v>41</v>
      </c>
      <c r="Z13" s="21" t="s">
        <v>42</v>
      </c>
      <c r="AA13" s="23"/>
      <c r="AB13" s="10"/>
      <c r="AC13" s="10"/>
      <c r="AD13" s="10"/>
      <c r="AE13" s="10"/>
      <c r="AF13" s="10"/>
      <c r="AG13" s="10"/>
      <c r="AH13" s="10"/>
      <c r="AI13" s="10"/>
      <c r="AJ13" s="10"/>
    </row>
    <row r="14" spans="3:36" x14ac:dyDescent="0.3">
      <c r="C14" s="10"/>
      <c r="D14" s="10"/>
      <c r="E14" s="10"/>
      <c r="F14" s="10"/>
      <c r="G14" s="10"/>
      <c r="H14" s="10"/>
      <c r="I14" s="28"/>
      <c r="J14" s="17"/>
      <c r="K14" s="16"/>
      <c r="L14" s="29"/>
      <c r="M14" s="28"/>
      <c r="N14" s="17"/>
      <c r="O14" s="28"/>
      <c r="P14" s="28"/>
      <c r="Q14" s="17"/>
      <c r="R14" s="28"/>
      <c r="S14" s="28"/>
      <c r="T14" s="17"/>
      <c r="U14" s="28"/>
      <c r="V14" s="28"/>
      <c r="W14" s="28"/>
      <c r="X14" s="10"/>
      <c r="Y14" s="10"/>
      <c r="Z14" s="10"/>
      <c r="AA14" s="10"/>
      <c r="AB14" s="10"/>
      <c r="AC14" s="10"/>
      <c r="AD14" s="10"/>
      <c r="AE14" s="10"/>
      <c r="AF14" s="10"/>
      <c r="AG14" s="10"/>
      <c r="AH14" s="10"/>
      <c r="AI14" s="10"/>
      <c r="AJ14" s="10"/>
    </row>
    <row r="15" spans="3:36" x14ac:dyDescent="0.3">
      <c r="C15" s="184" t="s">
        <v>43</v>
      </c>
      <c r="D15" s="184"/>
      <c r="E15" s="184"/>
      <c r="F15" s="184"/>
      <c r="G15" s="184"/>
      <c r="H15" s="184"/>
      <c r="I15" s="184"/>
      <c r="J15" s="184"/>
      <c r="K15" s="184"/>
      <c r="L15" s="184"/>
      <c r="M15" s="184"/>
      <c r="N15" s="184"/>
      <c r="O15" s="184"/>
      <c r="P15" s="184"/>
      <c r="Q15" s="184"/>
      <c r="R15" s="184"/>
      <c r="S15" s="184"/>
      <c r="T15" s="184"/>
      <c r="U15" s="184"/>
      <c r="V15" s="184"/>
      <c r="W15" s="184"/>
      <c r="X15" s="184"/>
      <c r="Y15" s="184"/>
      <c r="Z15" s="184"/>
      <c r="AA15" s="184"/>
      <c r="AB15" s="184"/>
      <c r="AC15" s="184"/>
      <c r="AD15" s="184"/>
      <c r="AE15" s="184"/>
      <c r="AF15" s="184"/>
      <c r="AG15" s="184"/>
      <c r="AH15" s="184"/>
      <c r="AI15" s="184"/>
      <c r="AJ15" s="184"/>
    </row>
    <row r="16" spans="3:36" x14ac:dyDescent="0.3">
      <c r="C16" s="10"/>
      <c r="D16" s="10"/>
      <c r="E16" s="10"/>
      <c r="F16" s="10"/>
      <c r="G16" s="10"/>
      <c r="H16" s="10"/>
      <c r="I16" s="10"/>
      <c r="J16" s="10"/>
      <c r="K16" s="30"/>
      <c r="L16" s="30"/>
      <c r="M16" s="10"/>
      <c r="N16" s="10"/>
      <c r="O16" s="10"/>
      <c r="P16" s="10"/>
      <c r="Q16" s="10"/>
      <c r="R16" s="10"/>
      <c r="S16" s="10"/>
      <c r="T16" s="10"/>
      <c r="U16" s="10"/>
      <c r="V16" s="10"/>
      <c r="W16" s="10"/>
      <c r="X16" s="10"/>
      <c r="Y16" s="10"/>
      <c r="Z16" s="10"/>
      <c r="AA16" s="10"/>
      <c r="AB16" s="10"/>
      <c r="AC16" s="10"/>
      <c r="AD16" s="10"/>
      <c r="AE16" s="10"/>
      <c r="AF16" s="10"/>
      <c r="AG16" s="10"/>
      <c r="AH16" s="10"/>
      <c r="AI16" s="10"/>
      <c r="AJ16" s="10"/>
    </row>
    <row r="17" spans="3:36" x14ac:dyDescent="0.3">
      <c r="C17" s="10"/>
      <c r="D17" s="10"/>
      <c r="E17" s="10"/>
      <c r="F17" s="10"/>
      <c r="G17" s="10"/>
      <c r="H17" s="10"/>
      <c r="I17" s="28"/>
      <c r="J17" s="17"/>
      <c r="K17" s="16"/>
      <c r="L17" s="16"/>
      <c r="M17" s="17"/>
      <c r="N17" s="17"/>
      <c r="O17" s="17"/>
      <c r="P17" s="17"/>
      <c r="Q17" s="17"/>
      <c r="R17" s="17"/>
      <c r="S17" s="17"/>
      <c r="T17" s="17"/>
      <c r="U17" s="17"/>
      <c r="V17" s="17"/>
      <c r="W17" s="17"/>
      <c r="X17" s="10"/>
      <c r="Y17" s="10"/>
      <c r="Z17" s="10"/>
      <c r="AA17" s="10"/>
      <c r="AB17" s="10"/>
      <c r="AC17" s="10"/>
      <c r="AD17" s="10"/>
      <c r="AE17" s="10"/>
      <c r="AF17" s="10"/>
      <c r="AG17" s="10"/>
      <c r="AH17" s="10"/>
      <c r="AI17" s="10"/>
      <c r="AJ17" s="10"/>
    </row>
    <row r="18" spans="3:36" ht="32.25" customHeight="1" x14ac:dyDescent="0.3">
      <c r="C18" s="183" t="s">
        <v>88</v>
      </c>
      <c r="D18" s="183"/>
      <c r="E18" s="183"/>
      <c r="F18" s="183"/>
      <c r="G18" s="183"/>
      <c r="H18" s="183"/>
      <c r="I18" s="183"/>
      <c r="J18" s="183"/>
      <c r="K18" s="183"/>
      <c r="L18" s="183"/>
      <c r="M18" s="183"/>
      <c r="N18" s="183"/>
      <c r="O18" s="183"/>
      <c r="P18" s="183"/>
      <c r="Q18" s="183"/>
      <c r="R18" s="183"/>
      <c r="S18" s="183"/>
      <c r="T18" s="183"/>
      <c r="U18" s="183"/>
      <c r="V18" s="183"/>
      <c r="W18" s="183"/>
      <c r="X18" s="183"/>
      <c r="Y18" s="183"/>
      <c r="Z18" s="183"/>
      <c r="AA18" s="183"/>
      <c r="AB18" s="183"/>
      <c r="AC18" s="183"/>
      <c r="AD18" s="183"/>
      <c r="AE18" s="183"/>
      <c r="AF18" s="183"/>
      <c r="AG18" s="183"/>
      <c r="AH18" s="183"/>
      <c r="AI18" s="183"/>
      <c r="AJ18" s="183"/>
    </row>
    <row r="19" spans="3:36" x14ac:dyDescent="0.3">
      <c r="C19" s="10"/>
      <c r="D19" s="10"/>
      <c r="E19" s="10"/>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row>
    <row r="20" spans="3:36" x14ac:dyDescent="0.3">
      <c r="C20" s="10"/>
      <c r="D20" s="10"/>
      <c r="E20" s="10"/>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row>
  </sheetData>
  <mergeCells count="40">
    <mergeCell ref="Y5:AB5"/>
    <mergeCell ref="AC5:AF5"/>
    <mergeCell ref="Y4:AB4"/>
    <mergeCell ref="AC4:AF4"/>
    <mergeCell ref="G4:L4"/>
    <mergeCell ref="M4:P4"/>
    <mergeCell ref="Q4:T4"/>
    <mergeCell ref="U4:X4"/>
    <mergeCell ref="G5:L5"/>
    <mergeCell ref="M5:P5"/>
    <mergeCell ref="Q5:T5"/>
    <mergeCell ref="U5:X5"/>
    <mergeCell ref="C18:AJ18"/>
    <mergeCell ref="C15:AJ15"/>
    <mergeCell ref="G11:AF11"/>
    <mergeCell ref="G9:L9"/>
    <mergeCell ref="AC8:AF8"/>
    <mergeCell ref="G8:L8"/>
    <mergeCell ref="M8:P8"/>
    <mergeCell ref="Q8:T8"/>
    <mergeCell ref="U8:X8"/>
    <mergeCell ref="Y8:AB8"/>
    <mergeCell ref="AC9:AF9"/>
    <mergeCell ref="E4:E9"/>
    <mergeCell ref="G6:L6"/>
    <mergeCell ref="M6:P6"/>
    <mergeCell ref="Q6:T6"/>
    <mergeCell ref="U6:X6"/>
    <mergeCell ref="G7:L7"/>
    <mergeCell ref="M7:P7"/>
    <mergeCell ref="Q7:T7"/>
    <mergeCell ref="U7:X7"/>
    <mergeCell ref="Y7:AB7"/>
    <mergeCell ref="AC6:AF6"/>
    <mergeCell ref="Y6:AB6"/>
    <mergeCell ref="M9:P9"/>
    <mergeCell ref="Q9:T9"/>
    <mergeCell ref="U9:X9"/>
    <mergeCell ref="Y9:AB9"/>
    <mergeCell ref="AC7:AF7"/>
  </mergeCells>
  <pageMargins left="0.39370078740157483" right="0.39370078740157483" top="0.39370078740157483" bottom="0.39370078740157483" header="0.31496062992125984" footer="0.31496062992125984"/>
  <pageSetup scale="9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T28"/>
  <sheetViews>
    <sheetView zoomScale="85" zoomScaleNormal="85" workbookViewId="0">
      <selection activeCell="D2" sqref="D2"/>
    </sheetView>
  </sheetViews>
  <sheetFormatPr baseColWidth="10" defaultColWidth="11.42578125" defaultRowHeight="15" x14ac:dyDescent="0.25"/>
  <cols>
    <col min="2" max="2" width="13.85546875" customWidth="1"/>
    <col min="3" max="3" width="41.5703125" customWidth="1"/>
    <col min="4" max="4" width="30.5703125" customWidth="1"/>
    <col min="5" max="5" width="12.28515625" bestFit="1" customWidth="1"/>
    <col min="6" max="6" width="12.28515625" customWidth="1"/>
    <col min="7" max="8" width="23.5703125" customWidth="1"/>
    <col min="9" max="9" width="24.85546875" style="61" customWidth="1"/>
    <col min="10" max="10" width="59.7109375" style="61" customWidth="1"/>
    <col min="11" max="11" width="16.28515625" customWidth="1"/>
    <col min="12" max="12" width="17.140625" customWidth="1"/>
    <col min="13" max="13" width="19.5703125" customWidth="1"/>
    <col min="14" max="14" width="37.28515625" customWidth="1"/>
    <col min="15" max="15" width="21.42578125" customWidth="1"/>
    <col min="17" max="17" width="16.140625" customWidth="1"/>
    <col min="19" max="19" width="17" customWidth="1"/>
    <col min="20" max="20" width="33.42578125" customWidth="1"/>
  </cols>
  <sheetData>
    <row r="2" spans="2:20" x14ac:dyDescent="0.25">
      <c r="B2" s="1" t="s">
        <v>44</v>
      </c>
      <c r="C2" s="1" t="s">
        <v>44</v>
      </c>
      <c r="D2" s="1" t="s">
        <v>45</v>
      </c>
      <c r="E2" s="1" t="s">
        <v>22</v>
      </c>
      <c r="F2" s="1" t="s">
        <v>111</v>
      </c>
      <c r="G2" s="1" t="s">
        <v>23</v>
      </c>
      <c r="H2" s="1" t="s">
        <v>111</v>
      </c>
      <c r="I2" s="60" t="s">
        <v>101</v>
      </c>
      <c r="J2" s="60" t="s">
        <v>46</v>
      </c>
      <c r="K2" s="1" t="s">
        <v>140</v>
      </c>
      <c r="L2" s="1" t="s">
        <v>22</v>
      </c>
      <c r="M2" s="1" t="s">
        <v>23</v>
      </c>
      <c r="N2" s="1" t="s">
        <v>47</v>
      </c>
      <c r="Q2" s="1" t="s">
        <v>48</v>
      </c>
    </row>
    <row r="3" spans="2:20" x14ac:dyDescent="0.25">
      <c r="B3" t="s">
        <v>49</v>
      </c>
      <c r="C3" t="s">
        <v>50</v>
      </c>
      <c r="D3" t="s">
        <v>7</v>
      </c>
      <c r="E3" s="2" t="s">
        <v>110</v>
      </c>
      <c r="F3" s="40">
        <v>0.2</v>
      </c>
      <c r="G3" t="s">
        <v>112</v>
      </c>
      <c r="H3" s="40">
        <v>0.2</v>
      </c>
      <c r="I3" s="61" t="s">
        <v>81</v>
      </c>
      <c r="J3" s="61" t="s">
        <v>21</v>
      </c>
      <c r="K3" t="s">
        <v>141</v>
      </c>
      <c r="L3" s="2" t="s">
        <v>110</v>
      </c>
      <c r="M3" t="s">
        <v>112</v>
      </c>
      <c r="N3" s="44" t="s">
        <v>114</v>
      </c>
      <c r="O3" t="s">
        <v>25</v>
      </c>
      <c r="R3" t="s">
        <v>189</v>
      </c>
    </row>
    <row r="4" spans="2:20" x14ac:dyDescent="0.25">
      <c r="B4" t="s">
        <v>96</v>
      </c>
      <c r="C4" t="s">
        <v>51</v>
      </c>
      <c r="D4" t="s">
        <v>8</v>
      </c>
      <c r="E4" s="2" t="s">
        <v>25</v>
      </c>
      <c r="F4" s="40">
        <v>0.4</v>
      </c>
      <c r="G4" t="s">
        <v>11</v>
      </c>
      <c r="H4" s="40">
        <v>0.4</v>
      </c>
      <c r="I4" s="62" t="s">
        <v>82</v>
      </c>
      <c r="J4" s="61" t="s">
        <v>80</v>
      </c>
      <c r="K4" t="s">
        <v>142</v>
      </c>
      <c r="L4" s="2" t="s">
        <v>25</v>
      </c>
      <c r="M4" t="s">
        <v>11</v>
      </c>
      <c r="N4" s="44" t="s">
        <v>115</v>
      </c>
      <c r="O4" t="s">
        <v>25</v>
      </c>
      <c r="R4" t="s">
        <v>188</v>
      </c>
    </row>
    <row r="5" spans="2:20" x14ac:dyDescent="0.25">
      <c r="B5" t="s">
        <v>52</v>
      </c>
      <c r="C5" t="s">
        <v>53</v>
      </c>
      <c r="D5" t="s">
        <v>14</v>
      </c>
      <c r="E5" s="2" t="s">
        <v>108</v>
      </c>
      <c r="F5" s="40">
        <v>0.6</v>
      </c>
      <c r="G5" t="s">
        <v>13</v>
      </c>
      <c r="H5" s="40">
        <v>0.6</v>
      </c>
      <c r="I5" s="61" t="s">
        <v>83</v>
      </c>
      <c r="J5" s="61" t="s">
        <v>139</v>
      </c>
      <c r="L5" s="2" t="s">
        <v>108</v>
      </c>
      <c r="M5" t="s">
        <v>13</v>
      </c>
      <c r="N5" s="42" t="s">
        <v>116</v>
      </c>
      <c r="O5" t="s">
        <v>171</v>
      </c>
      <c r="R5" t="s">
        <v>167</v>
      </c>
    </row>
    <row r="6" spans="2:20" x14ac:dyDescent="0.25">
      <c r="B6" t="s">
        <v>54</v>
      </c>
      <c r="C6" t="s">
        <v>54</v>
      </c>
      <c r="D6" t="s">
        <v>17</v>
      </c>
      <c r="E6" s="2" t="s">
        <v>26</v>
      </c>
      <c r="F6" s="40">
        <v>0.8</v>
      </c>
      <c r="G6" t="s">
        <v>10</v>
      </c>
      <c r="H6" s="40">
        <v>0.8</v>
      </c>
      <c r="I6" s="61" t="s">
        <v>84</v>
      </c>
      <c r="J6" s="61" t="s">
        <v>164</v>
      </c>
      <c r="L6" s="2" t="s">
        <v>26</v>
      </c>
      <c r="M6" t="s">
        <v>10</v>
      </c>
      <c r="N6" s="45" t="s">
        <v>117</v>
      </c>
      <c r="O6" t="s">
        <v>26</v>
      </c>
      <c r="R6" t="s">
        <v>187</v>
      </c>
    </row>
    <row r="7" spans="2:20" x14ac:dyDescent="0.25">
      <c r="B7" t="s">
        <v>95</v>
      </c>
      <c r="C7" t="s">
        <v>55</v>
      </c>
      <c r="D7" t="s">
        <v>12</v>
      </c>
      <c r="E7" s="2" t="s">
        <v>109</v>
      </c>
      <c r="F7" s="40">
        <v>1</v>
      </c>
      <c r="G7" t="s">
        <v>113</v>
      </c>
      <c r="H7" s="40">
        <v>1</v>
      </c>
      <c r="I7" s="62"/>
      <c r="L7" s="46" t="s">
        <v>109</v>
      </c>
      <c r="M7" s="47" t="s">
        <v>113</v>
      </c>
      <c r="N7" s="43" t="s">
        <v>118</v>
      </c>
      <c r="O7" t="s">
        <v>24</v>
      </c>
    </row>
    <row r="8" spans="2:20" x14ac:dyDescent="0.25">
      <c r="B8" t="s">
        <v>55</v>
      </c>
      <c r="C8" t="s">
        <v>95</v>
      </c>
      <c r="D8" t="s">
        <v>15</v>
      </c>
      <c r="E8" s="2" t="s">
        <v>76</v>
      </c>
      <c r="F8" s="2"/>
      <c r="G8" s="2" t="s">
        <v>6</v>
      </c>
      <c r="H8" s="2"/>
      <c r="L8" s="46"/>
      <c r="M8" s="46"/>
      <c r="N8" s="44" t="s">
        <v>119</v>
      </c>
      <c r="O8" t="s">
        <v>25</v>
      </c>
      <c r="Q8" s="1" t="s">
        <v>145</v>
      </c>
      <c r="R8" s="1" t="s">
        <v>149</v>
      </c>
      <c r="S8" s="1" t="s">
        <v>153</v>
      </c>
      <c r="T8" s="1" t="s">
        <v>163</v>
      </c>
    </row>
    <row r="9" spans="2:20" x14ac:dyDescent="0.25">
      <c r="B9" t="s">
        <v>51</v>
      </c>
      <c r="C9" t="s">
        <v>96</v>
      </c>
      <c r="D9" t="s">
        <v>18</v>
      </c>
      <c r="E9" s="2" t="s">
        <v>9</v>
      </c>
      <c r="F9" s="2"/>
      <c r="G9" s="2" t="s">
        <v>11</v>
      </c>
      <c r="H9" s="2"/>
      <c r="L9" s="46"/>
      <c r="M9" s="46"/>
      <c r="N9" s="42" t="s">
        <v>120</v>
      </c>
      <c r="O9" t="s">
        <v>171</v>
      </c>
      <c r="Q9" t="s">
        <v>146</v>
      </c>
      <c r="R9" t="s">
        <v>150</v>
      </c>
      <c r="S9" t="s">
        <v>154</v>
      </c>
      <c r="T9" s="41" t="s">
        <v>156</v>
      </c>
    </row>
    <row r="10" spans="2:20" x14ac:dyDescent="0.25">
      <c r="B10" t="s">
        <v>56</v>
      </c>
      <c r="C10" t="s">
        <v>57</v>
      </c>
      <c r="E10" s="2" t="s">
        <v>73</v>
      </c>
      <c r="F10" s="2"/>
      <c r="G10" s="2" t="s">
        <v>13</v>
      </c>
      <c r="H10" s="2"/>
      <c r="L10" s="46"/>
      <c r="M10" s="46"/>
      <c r="N10" s="42" t="s">
        <v>121</v>
      </c>
      <c r="O10" t="s">
        <v>171</v>
      </c>
      <c r="Q10" t="s">
        <v>147</v>
      </c>
      <c r="R10" t="s">
        <v>151</v>
      </c>
      <c r="S10" t="s">
        <v>155</v>
      </c>
      <c r="T10" s="41" t="s">
        <v>157</v>
      </c>
    </row>
    <row r="11" spans="2:20" x14ac:dyDescent="0.25">
      <c r="B11" t="s">
        <v>50</v>
      </c>
      <c r="C11" t="s">
        <v>58</v>
      </c>
      <c r="E11" s="2" t="s">
        <v>16</v>
      </c>
      <c r="F11" s="2"/>
      <c r="G11" s="2" t="s">
        <v>10</v>
      </c>
      <c r="H11" s="2"/>
      <c r="L11" s="46"/>
      <c r="M11" s="46"/>
      <c r="N11" s="45" t="s">
        <v>122</v>
      </c>
      <c r="O11" t="s">
        <v>26</v>
      </c>
      <c r="T11" s="41" t="s">
        <v>158</v>
      </c>
    </row>
    <row r="12" spans="2:20" x14ac:dyDescent="0.25">
      <c r="B12" t="s">
        <v>59</v>
      </c>
      <c r="C12" t="s">
        <v>59</v>
      </c>
      <c r="E12" s="2" t="s">
        <v>19</v>
      </c>
      <c r="F12" s="2"/>
      <c r="G12" s="2" t="s">
        <v>20</v>
      </c>
      <c r="H12" s="2"/>
      <c r="L12" s="46"/>
      <c r="M12" s="46"/>
      <c r="N12" s="43" t="s">
        <v>123</v>
      </c>
      <c r="O12" t="s">
        <v>24</v>
      </c>
      <c r="T12" s="41" t="s">
        <v>159</v>
      </c>
    </row>
    <row r="13" spans="2:20" x14ac:dyDescent="0.25">
      <c r="B13" t="s">
        <v>60</v>
      </c>
      <c r="C13" t="s">
        <v>61</v>
      </c>
      <c r="N13" s="42" t="s">
        <v>124</v>
      </c>
      <c r="O13" t="s">
        <v>171</v>
      </c>
      <c r="T13" s="41" t="s">
        <v>160</v>
      </c>
    </row>
    <row r="14" spans="2:20" x14ac:dyDescent="0.25">
      <c r="B14" t="s">
        <v>53</v>
      </c>
      <c r="C14" t="s">
        <v>62</v>
      </c>
      <c r="I14" t="s">
        <v>193</v>
      </c>
      <c r="J14" s="63"/>
      <c r="N14" s="42" t="s">
        <v>125</v>
      </c>
      <c r="O14" t="s">
        <v>171</v>
      </c>
      <c r="T14" s="41" t="s">
        <v>161</v>
      </c>
    </row>
    <row r="15" spans="2:20" x14ac:dyDescent="0.25">
      <c r="B15" t="s">
        <v>61</v>
      </c>
      <c r="C15" t="s">
        <v>63</v>
      </c>
      <c r="I15" t="s">
        <v>200</v>
      </c>
      <c r="J15" s="64"/>
      <c r="N15" s="42" t="s">
        <v>126</v>
      </c>
      <c r="O15" t="s">
        <v>171</v>
      </c>
      <c r="Q15" s="1" t="s">
        <v>170</v>
      </c>
      <c r="T15" s="41" t="s">
        <v>162</v>
      </c>
    </row>
    <row r="16" spans="2:20" x14ac:dyDescent="0.25">
      <c r="B16" t="s">
        <v>64</v>
      </c>
      <c r="C16" t="s">
        <v>65</v>
      </c>
      <c r="I16" t="s">
        <v>201</v>
      </c>
      <c r="J16" s="64"/>
      <c r="N16" s="45" t="s">
        <v>127</v>
      </c>
      <c r="O16" t="s">
        <v>26</v>
      </c>
      <c r="Q16" s="48" t="s">
        <v>173</v>
      </c>
    </row>
    <row r="17" spans="2:17" x14ac:dyDescent="0.25">
      <c r="B17" t="s">
        <v>62</v>
      </c>
      <c r="C17" t="s">
        <v>66</v>
      </c>
      <c r="I17" t="s">
        <v>202</v>
      </c>
      <c r="J17" s="64"/>
      <c r="N17" s="43" t="s">
        <v>128</v>
      </c>
      <c r="O17" t="s">
        <v>24</v>
      </c>
      <c r="Q17" s="48" t="s">
        <v>174</v>
      </c>
    </row>
    <row r="18" spans="2:17" x14ac:dyDescent="0.25">
      <c r="B18" t="s">
        <v>67</v>
      </c>
      <c r="C18" t="s">
        <v>67</v>
      </c>
      <c r="I18" t="s">
        <v>203</v>
      </c>
      <c r="J18" s="64"/>
      <c r="N18" s="42" t="s">
        <v>129</v>
      </c>
      <c r="O18" t="s">
        <v>171</v>
      </c>
      <c r="Q18" s="48" t="s">
        <v>175</v>
      </c>
    </row>
    <row r="19" spans="2:17" x14ac:dyDescent="0.25">
      <c r="B19" t="s">
        <v>66</v>
      </c>
      <c r="C19" t="s">
        <v>52</v>
      </c>
      <c r="I19" t="s">
        <v>204</v>
      </c>
      <c r="N19" s="42" t="s">
        <v>130</v>
      </c>
      <c r="O19" t="s">
        <v>171</v>
      </c>
      <c r="Q19" s="48" t="s">
        <v>176</v>
      </c>
    </row>
    <row r="20" spans="2:17" x14ac:dyDescent="0.25">
      <c r="B20" t="s">
        <v>58</v>
      </c>
      <c r="C20" t="s">
        <v>64</v>
      </c>
      <c r="I20" t="s">
        <v>194</v>
      </c>
      <c r="N20" s="45" t="s">
        <v>131</v>
      </c>
      <c r="O20" t="s">
        <v>26</v>
      </c>
      <c r="Q20" s="48" t="s">
        <v>177</v>
      </c>
    </row>
    <row r="21" spans="2:17" x14ac:dyDescent="0.25">
      <c r="B21" t="s">
        <v>63</v>
      </c>
      <c r="C21" t="s">
        <v>56</v>
      </c>
      <c r="I21" t="s">
        <v>195</v>
      </c>
      <c r="N21" s="45" t="s">
        <v>132</v>
      </c>
      <c r="O21" t="s">
        <v>26</v>
      </c>
    </row>
    <row r="22" spans="2:17" x14ac:dyDescent="0.25">
      <c r="B22" t="s">
        <v>65</v>
      </c>
      <c r="C22" t="s">
        <v>60</v>
      </c>
      <c r="I22" t="s">
        <v>196</v>
      </c>
      <c r="N22" s="43" t="s">
        <v>133</v>
      </c>
      <c r="O22" t="s">
        <v>24</v>
      </c>
    </row>
    <row r="23" spans="2:17" x14ac:dyDescent="0.25">
      <c r="B23" t="s">
        <v>57</v>
      </c>
      <c r="C23" t="s">
        <v>49</v>
      </c>
      <c r="I23" t="s">
        <v>197</v>
      </c>
      <c r="N23" s="45" t="s">
        <v>134</v>
      </c>
      <c r="O23" t="s">
        <v>26</v>
      </c>
    </row>
    <row r="24" spans="2:17" x14ac:dyDescent="0.25">
      <c r="I24" t="s">
        <v>198</v>
      </c>
      <c r="N24" s="45" t="s">
        <v>135</v>
      </c>
      <c r="O24" t="s">
        <v>26</v>
      </c>
    </row>
    <row r="25" spans="2:17" x14ac:dyDescent="0.25">
      <c r="B25" s="1" t="s">
        <v>74</v>
      </c>
      <c r="D25" s="1" t="s">
        <v>77</v>
      </c>
      <c r="I25" t="s">
        <v>199</v>
      </c>
      <c r="N25" s="45" t="s">
        <v>136</v>
      </c>
      <c r="O25" t="s">
        <v>26</v>
      </c>
    </row>
    <row r="26" spans="2:17" x14ac:dyDescent="0.25">
      <c r="B26" t="s">
        <v>69</v>
      </c>
      <c r="D26" t="s">
        <v>78</v>
      </c>
      <c r="N26" s="45" t="s">
        <v>137</v>
      </c>
      <c r="O26" t="s">
        <v>26</v>
      </c>
    </row>
    <row r="27" spans="2:17" x14ac:dyDescent="0.25">
      <c r="B27" t="s">
        <v>75</v>
      </c>
      <c r="D27" t="s">
        <v>13</v>
      </c>
      <c r="N27" s="43" t="s">
        <v>138</v>
      </c>
      <c r="O27" t="s">
        <v>24</v>
      </c>
    </row>
    <row r="28" spans="2:17" x14ac:dyDescent="0.25">
      <c r="D28" t="s">
        <v>79</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8"/>
  <sheetViews>
    <sheetView showGridLines="0" zoomScaleNormal="100" zoomScaleSheetLayoutView="90" workbookViewId="0"/>
  </sheetViews>
  <sheetFormatPr baseColWidth="10" defaultColWidth="11.42578125" defaultRowHeight="15.75" x14ac:dyDescent="0.25"/>
  <cols>
    <col min="1" max="1" width="31.85546875" style="38" customWidth="1"/>
    <col min="2" max="2" width="99.7109375" style="38" customWidth="1"/>
    <col min="3" max="3" width="25.140625" style="38" customWidth="1"/>
    <col min="4" max="4" width="12" style="38" customWidth="1"/>
    <col min="5" max="16384" width="11.42578125" style="38"/>
  </cols>
  <sheetData>
    <row r="1" spans="1:4" s="31" customFormat="1" ht="52.5" customHeight="1" x14ac:dyDescent="0.2"/>
    <row r="2" spans="1:4" s="31" customFormat="1" ht="25.9" customHeight="1" x14ac:dyDescent="0.2">
      <c r="A2" s="188" t="s">
        <v>94</v>
      </c>
      <c r="B2" s="188"/>
      <c r="C2" s="188"/>
      <c r="D2" s="188"/>
    </row>
    <row r="3" spans="1:4" s="31" customFormat="1" ht="12.75" x14ac:dyDescent="0.2"/>
    <row r="4" spans="1:4" s="31" customFormat="1" ht="38.25" customHeight="1" x14ac:dyDescent="0.2">
      <c r="A4" s="32" t="s">
        <v>89</v>
      </c>
      <c r="B4" s="32" t="s">
        <v>90</v>
      </c>
      <c r="C4" s="33" t="s">
        <v>91</v>
      </c>
      <c r="D4" s="32" t="s">
        <v>92</v>
      </c>
    </row>
    <row r="5" spans="1:4" ht="60" customHeight="1" x14ac:dyDescent="0.25">
      <c r="A5" s="34"/>
      <c r="B5" s="35"/>
      <c r="C5" s="36"/>
      <c r="D5" s="37"/>
    </row>
    <row r="6" spans="1:4" ht="75" customHeight="1" x14ac:dyDescent="0.25">
      <c r="A6" s="34"/>
      <c r="B6" s="35"/>
      <c r="C6" s="36"/>
      <c r="D6" s="37"/>
    </row>
    <row r="7" spans="1:4" ht="73.5" customHeight="1" x14ac:dyDescent="0.25">
      <c r="A7" s="34"/>
      <c r="B7" s="35"/>
      <c r="C7" s="39"/>
      <c r="D7" s="37"/>
    </row>
    <row r="8" spans="1:4" ht="71.25" customHeight="1" x14ac:dyDescent="0.25">
      <c r="A8" s="34"/>
      <c r="B8" s="35"/>
      <c r="C8" s="36"/>
      <c r="D8" s="37"/>
    </row>
  </sheetData>
  <mergeCells count="1">
    <mergeCell ref="A2:D2"/>
  </mergeCells>
  <printOptions horizontalCentered="1"/>
  <pageMargins left="0.39370078740157483" right="0.39370078740157483" top="0.39370078740157483" bottom="0.39370078740157483" header="0.31496062992125984" footer="0.31496062992125984"/>
  <pageSetup scale="5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5</vt:i4>
      </vt:variant>
    </vt:vector>
  </HeadingPairs>
  <TitlesOfParts>
    <vt:vector size="10" baseType="lpstr">
      <vt:lpstr>Gestión</vt:lpstr>
      <vt:lpstr>Seg. Inf</vt:lpstr>
      <vt:lpstr>Matriz de calificación</vt:lpstr>
      <vt:lpstr>No Eliminar</vt:lpstr>
      <vt:lpstr>Control de Cambios</vt:lpstr>
      <vt:lpstr>Gestión!Área_de_impresión</vt:lpstr>
      <vt:lpstr>'Matriz de calificación'!Área_de_impresión</vt:lpstr>
      <vt:lpstr>'Seg. Inf'!Área_de_impresión</vt:lpstr>
      <vt:lpstr>Gestión!Títulos_a_imprimir</vt:lpstr>
      <vt:lpstr>'Seg. Inf'!Títulos_a_imprimir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 PAOLA YATE VIRGUES</dc:creator>
  <cp:lastModifiedBy>Torre</cp:lastModifiedBy>
  <cp:lastPrinted>2021-03-01T21:57:04Z</cp:lastPrinted>
  <dcterms:created xsi:type="dcterms:W3CDTF">2014-12-15T18:53:48Z</dcterms:created>
  <dcterms:modified xsi:type="dcterms:W3CDTF">2022-12-28T19:15:31Z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299739c-ad3d-4908-806e-4d91151a6e13_Enabled">
    <vt:lpwstr>true</vt:lpwstr>
  </property>
  <property fmtid="{D5CDD505-2E9C-101B-9397-08002B2CF9AE}" pid="3" name="MSIP_Label_1299739c-ad3d-4908-806e-4d91151a6e13_SetDate">
    <vt:lpwstr>2022-10-13T10:50:00Z</vt:lpwstr>
  </property>
  <property fmtid="{D5CDD505-2E9C-101B-9397-08002B2CF9AE}" pid="4" name="MSIP_Label_1299739c-ad3d-4908-806e-4d91151a6e13_Method">
    <vt:lpwstr>Standard</vt:lpwstr>
  </property>
  <property fmtid="{D5CDD505-2E9C-101B-9397-08002B2CF9AE}" pid="5" name="MSIP_Label_1299739c-ad3d-4908-806e-4d91151a6e13_Name">
    <vt:lpwstr>All Employees (Unrestricted)</vt:lpwstr>
  </property>
  <property fmtid="{D5CDD505-2E9C-101B-9397-08002B2CF9AE}" pid="6" name="MSIP_Label_1299739c-ad3d-4908-806e-4d91151a6e13_SiteId">
    <vt:lpwstr>cbc2c381-2f2e-4d93-91d1-506c9316ace7</vt:lpwstr>
  </property>
  <property fmtid="{D5CDD505-2E9C-101B-9397-08002B2CF9AE}" pid="7" name="MSIP_Label_1299739c-ad3d-4908-806e-4d91151a6e13_ActionId">
    <vt:lpwstr>481754e9-8ef2-4a9b-b676-fcbaefa62fc4</vt:lpwstr>
  </property>
  <property fmtid="{D5CDD505-2E9C-101B-9397-08002B2CF9AE}" pid="8" name="MSIP_Label_1299739c-ad3d-4908-806e-4d91151a6e13_ContentBits">
    <vt:lpwstr>0</vt:lpwstr>
  </property>
</Properties>
</file>