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d:\colciencias\ylarias\institucionales\PLANEACION\PLANEACIÓN ESTRATÉGICA\2. PEI\2022\Seguimiento PEI\"/>
    </mc:Choice>
  </mc:AlternateContent>
  <xr:revisionPtr revIDLastSave="0" documentId="13_ncr:1_{E8DBBF71-A51C-401C-AA6D-DB701AAEC405}" xr6:coauthVersionLast="47" xr6:coauthVersionMax="47" xr10:uidLastSave="{00000000-0000-0000-0000-000000000000}"/>
  <bookViews>
    <workbookView xWindow="20370" yWindow="-120" windowWidth="29040" windowHeight="15840" xr2:uid="{00000000-000D-0000-FFFF-FFFF00000000}"/>
  </bookViews>
  <sheets>
    <sheet name="Seguimiento PEI 1er trimestre" sheetId="1" r:id="rId1"/>
  </sheets>
  <definedNames>
    <definedName name="_xlnm.Print_Area" localSheetId="0">'Seguimiento PEI 1er trimestre'!$A$1:$X$36</definedName>
    <definedName name="_xlnm.Print_Titles" localSheetId="0">'Seguimiento PEI 1er trimestre'!$1:$8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22" i="1" l="1"/>
  <c r="U10" i="1" l="1"/>
  <c r="V10" i="1" s="1"/>
  <c r="V19" i="1"/>
  <c r="U19" i="1"/>
  <c r="S19" i="1"/>
  <c r="Q11" i="1"/>
  <c r="U32" i="1"/>
  <c r="U33" i="1" l="1"/>
  <c r="U31" i="1"/>
  <c r="U30" i="1"/>
  <c r="U29" i="1"/>
  <c r="U28" i="1"/>
  <c r="U27" i="1"/>
  <c r="U26" i="1"/>
  <c r="U25" i="1"/>
  <c r="U24" i="1"/>
  <c r="U23" i="1"/>
  <c r="U22" i="1"/>
  <c r="U21" i="1"/>
  <c r="U20" i="1"/>
  <c r="U18" i="1"/>
  <c r="U17" i="1"/>
  <c r="U16" i="1"/>
  <c r="U15" i="1"/>
  <c r="U14" i="1"/>
  <c r="U13" i="1"/>
  <c r="U12" i="1"/>
  <c r="U11" i="1"/>
  <c r="U9" i="1"/>
  <c r="T22" i="1"/>
  <c r="S32" i="1"/>
  <c r="S26" i="1"/>
  <c r="S9" i="1"/>
  <c r="Q32" i="1"/>
  <c r="Q27" i="1"/>
  <c r="Q26" i="1"/>
  <c r="Q22" i="1"/>
  <c r="Q23" i="1"/>
  <c r="Q24" i="1"/>
  <c r="Q25" i="1"/>
  <c r="Q28" i="1"/>
  <c r="Q29" i="1"/>
  <c r="Q30" i="1"/>
  <c r="Q31" i="1"/>
  <c r="Q33" i="1"/>
  <c r="Q21" i="1"/>
  <c r="Q19" i="1"/>
  <c r="Q20" i="1"/>
  <c r="Q18" i="1"/>
  <c r="Q16" i="1"/>
  <c r="Q17" i="1"/>
  <c r="Q15" i="1"/>
  <c r="Q13" i="1"/>
  <c r="Q12" i="1"/>
  <c r="Q10" i="1"/>
  <c r="Q9" i="1"/>
  <c r="S22" i="1"/>
  <c r="S16" i="1"/>
  <c r="S17" i="1"/>
  <c r="S18" i="1"/>
  <c r="S20" i="1"/>
  <c r="V32" i="1" l="1"/>
  <c r="S10" i="1"/>
  <c r="S11" i="1"/>
  <c r="S12" i="1"/>
  <c r="S13" i="1"/>
  <c r="S14" i="1"/>
  <c r="S15" i="1"/>
  <c r="S21" i="1"/>
  <c r="S23" i="1"/>
  <c r="S24" i="1"/>
  <c r="S25" i="1"/>
  <c r="S27" i="1"/>
  <c r="S28" i="1"/>
  <c r="S29" i="1"/>
  <c r="S30" i="1"/>
  <c r="S31" i="1"/>
  <c r="S33" i="1"/>
  <c r="T17" i="1" l="1"/>
  <c r="V17" i="1" s="1"/>
  <c r="T13" i="1"/>
  <c r="V13" i="1" s="1"/>
  <c r="T26" i="1" l="1"/>
  <c r="V26" i="1" s="1"/>
  <c r="T27" i="1" l="1"/>
  <c r="V27" i="1" s="1"/>
  <c r="T10" i="1" l="1"/>
  <c r="T11" i="1"/>
  <c r="V11" i="1" s="1"/>
  <c r="T12" i="1"/>
  <c r="V12" i="1" s="1"/>
  <c r="T15" i="1"/>
  <c r="V15" i="1" s="1"/>
  <c r="T16" i="1"/>
  <c r="V16" i="1" s="1"/>
  <c r="T18" i="1"/>
  <c r="V18" i="1" s="1"/>
  <c r="T19" i="1"/>
  <c r="T20" i="1"/>
  <c r="V20" i="1" s="1"/>
  <c r="T21" i="1"/>
  <c r="V21" i="1" s="1"/>
  <c r="T23" i="1"/>
  <c r="V23" i="1" s="1"/>
  <c r="T24" i="1"/>
  <c r="V24" i="1" s="1"/>
  <c r="T25" i="1"/>
  <c r="V25" i="1" s="1"/>
  <c r="T28" i="1"/>
  <c r="V28" i="1" s="1"/>
  <c r="T30" i="1"/>
  <c r="V30" i="1" s="1"/>
  <c r="T31" i="1"/>
  <c r="V31" i="1" s="1"/>
  <c r="T33" i="1"/>
  <c r="V33" i="1" s="1"/>
  <c r="T9" i="1"/>
  <c r="V9" i="1" s="1"/>
  <c r="K29" i="1"/>
  <c r="R14" i="1"/>
  <c r="T14" i="1" l="1"/>
  <c r="V14" i="1" s="1"/>
  <c r="Q14" i="1"/>
  <c r="T29" i="1"/>
  <c r="V29" i="1" s="1"/>
</calcChain>
</file>

<file path=xl/sharedStrings.xml><?xml version="1.0" encoding="utf-8"?>
<sst xmlns="http://schemas.openxmlformats.org/spreadsheetml/2006/main" count="213" uniqueCount="122">
  <si>
    <t xml:space="preserve">MATRIZ DE SEGUIMIENTO PLAN ESTRATÉGICO INSTITUCIONAL </t>
  </si>
  <si>
    <t>Objetivo estratégico</t>
  </si>
  <si>
    <t>Indicador Estratégico</t>
  </si>
  <si>
    <t>Línea de base</t>
  </si>
  <si>
    <t>Meta cuatrienio</t>
  </si>
  <si>
    <t>Avance Meta Cuatrienio</t>
  </si>
  <si>
    <t>I</t>
  </si>
  <si>
    <t>II</t>
  </si>
  <si>
    <t>III</t>
  </si>
  <si>
    <t>IV</t>
  </si>
  <si>
    <t>Observaciones de Seguimiento</t>
  </si>
  <si>
    <t>% de avance de meta cuatrienio</t>
  </si>
  <si>
    <t>***N/A: No aplica. Refiere a que no existe meta para el trimestre analizado
* Se declara el plan estratégico institucional como el mismo plan estratégico sectorial por ser el Ministerio de Ciencia, Tecnología e Innovación la cabeza de sector y no tener instituciones o entidades adscritas</t>
  </si>
  <si>
    <t>** Cifras acumuladas 
*** El dato se encuentra en consolidación por parte de la Dirección de Transferencia y Uso del Conocimiento</t>
  </si>
  <si>
    <t>CÓDIGO: D101PR01F21</t>
  </si>
  <si>
    <t>Análisis / Recomendación</t>
  </si>
  <si>
    <t>Unidad de Medida</t>
  </si>
  <si>
    <t>VERSIÓN: 02</t>
  </si>
  <si>
    <t>FECHA: 2021-08-12</t>
  </si>
  <si>
    <t>SEGUIMIENTO TRIMESTRAL PLAN ESTRATÉGICO INSTITUCIONAL 2019 - 2022</t>
  </si>
  <si>
    <t>Potenciar las capacidades regionales de CTeI que promuevan el desarrollo social  y productivo hacia una Colombia Científica</t>
  </si>
  <si>
    <t>Inversión nacional en ACTI como porcentaje del PIB</t>
  </si>
  <si>
    <t>Nuevas becas y nuevos créditos beca para la formación de doctores apoyadas por Colciencias y aliados</t>
  </si>
  <si>
    <t>Nuevas estancias posdoctorales apoyadas por Colciencias y aliados</t>
  </si>
  <si>
    <t>Jóvenes Investigadores e Innovadores apoyados por Colciencias y aliados</t>
  </si>
  <si>
    <t>Niños, niñas y adolescentes certificados en procesos de fortalecimiento de sus capacidades en I+i</t>
  </si>
  <si>
    <t>Aprobación de recursos  de la asignación del SGR</t>
  </si>
  <si>
    <t>Porcentaje</t>
  </si>
  <si>
    <t>Número</t>
  </si>
  <si>
    <t>Si</t>
  </si>
  <si>
    <t>No</t>
  </si>
  <si>
    <t>Indicador Sinergia/PND 2018-2022</t>
  </si>
  <si>
    <t>Meta
2019</t>
  </si>
  <si>
    <t>Resultado 2019</t>
  </si>
  <si>
    <t>Meta
2020</t>
  </si>
  <si>
    <t>Resultado 2020</t>
  </si>
  <si>
    <t>Meta
2021</t>
  </si>
  <si>
    <t>N/A</t>
  </si>
  <si>
    <t>Meta
2022</t>
  </si>
  <si>
    <t>Resultado 2022</t>
  </si>
  <si>
    <t>Comunidades o grupos de interés que participan en procesos de apropiación social de conocimiento a partir de la CTeI</t>
  </si>
  <si>
    <t xml:space="preserve">Nuevas unidades de apropiación social de la CTeI al interior de la IES y otros actores reconocidos del SNCTI </t>
  </si>
  <si>
    <t>Citaciones de impacto en producción científica y colaboración internacional</t>
  </si>
  <si>
    <t>Nuevos artículos científicos publicados por investigadores colombianos en revistas científicas especializadas</t>
  </si>
  <si>
    <t>Programas y Proyectos de CTeI financiados</t>
  </si>
  <si>
    <t>Índice</t>
  </si>
  <si>
    <t>Diseñar el implementar la misión de bioeconomía  para promover el  aprovechamiento sostenible de la biodiversidad</t>
  </si>
  <si>
    <t>Nuevos bioproductos registrados por el Programa Colombia Bio</t>
  </si>
  <si>
    <t>Nuevas expediciones científicas nacionales realizadas con apoyo de Colciencias y aliados</t>
  </si>
  <si>
    <t>Expediciones Científicas al Pacífico desarrolladas</t>
  </si>
  <si>
    <t xml:space="preserve">Impulsar el desarrollo tecnológico y la innovación para la sofisticación del sector productivo </t>
  </si>
  <si>
    <t>Porcentaje de investigadores en el sector empresarial</t>
  </si>
  <si>
    <t>Inversión en I+D del sector privado como porcentaje del PIB</t>
  </si>
  <si>
    <t>Acuerdos de transferencia de tecnología o conocimiento apoyados por Colciencias</t>
  </si>
  <si>
    <t>Organizaciones articuladas en los pactos por la innovación</t>
  </si>
  <si>
    <t>Solicitudes de patentes presentadas por residentes en Oficina Nacional</t>
  </si>
  <si>
    <t>Tipo de acumulación</t>
  </si>
  <si>
    <t>Flujo</t>
  </si>
  <si>
    <t>Acumulado</t>
  </si>
  <si>
    <r>
      <t xml:space="preserve">Avance Trimestral  </t>
    </r>
    <r>
      <rPr>
        <b/>
        <sz val="16"/>
        <rFont val="Arial Narrow"/>
        <family val="2"/>
      </rPr>
      <t>2022</t>
    </r>
  </si>
  <si>
    <t>Resultado 2021</t>
  </si>
  <si>
    <t>% de avance de la meta 2022</t>
  </si>
  <si>
    <t>Nodos de diplomacia científica fortalecidos</t>
  </si>
  <si>
    <t>Documentos CONPES</t>
  </si>
  <si>
    <t>Número Documentos CONPES DIE</t>
  </si>
  <si>
    <t>Producto</t>
  </si>
  <si>
    <t>ND</t>
  </si>
  <si>
    <t>Para el primer trimestre , el resultado obtenido en el indicador calculado, evidencia  que se identificaron 18 estancias posdoctorales apoyadas por Minciencias de las 47 proyectadas para el periodo considerado. Este resultado se sustenta en las 11 estancias posdoctorales identificadas de la convocatoria de beneficios tributarios 2021 que no fueron reportadas en el reporte del cuarto trimestre de 2021, de los 2 pasantes posdoctorales identificados en la convocatoria 883-200 "Convocatoria Proyectos de Investigación conjunta con grupos de Investigación del estado de São Paulo (FAPESP)" y de los 5 doctores en estancia posdoctoral identificados en la convocatoria 9 del Sistema General de Regalía  "Convocatoria del fondo de CTeI del SGR para el fortalecimiento de laboratorios regionales con potencial de prestar servicios científicos y tecnológicos para atender problemáticas asociadas con agentes biológicos de alto riesgo para la salud humana".
La Dirección de inteligencia de Recursos de Minciencias viene adelantando una encuesta a los 55 proyectos financiados y a los 93 laboratorios vinculados a los mismos, para identificar los 34 doctores vinculados en la modalidad de estancia posdoctoral pendientes de identificar de los 39 proyectados, con el fin de dar cumplimiento al indicador proyectado.</t>
  </si>
  <si>
    <t>Durante el primer trimestre de 2022 se llevaron 118 proyectos para priorización, viabilización y aprobación del OCAD de CTeI del SGR por $391.478 millones y 1 ajuste a un proyecto aprobado en vigencias anterior por $3.993 millones, para un total de recursos aprobados por $395.471 millones.
Con las aprobaciones de la Sesión 14, 15, 16 y 17 del OCAD de CTeI del SGR, se logró un avance del 56% en el indicador de recursos aprobados de la Asignación para la Ciencia, Tecnología e Innovación.</t>
  </si>
  <si>
    <t xml:space="preserve">Para el primer trimestre se elaboró el concepto y las bases de la sexta versión del concurso "Innovación social: A Ciencia Cierta, circula saberes, teje oportunidades". En la cual la temática eje es la economía circular y está dirigida a los actores de interés del SNCTeI y organizaciones de base comunitaria. Por otra parte se definió el cronograma del procedimiento. 
</t>
  </si>
  <si>
    <t xml:space="preserve">Se otorgó el reconocimiento al Jardín Botánico de la Universidad de Pereira y la Fundación Botánica y Zoológica de Barranquilla.
Durante este mismo periodo se gestionaron las solicitudes del Museo Entomológico de la Universidad Nacional Sede Medellín; Museo de Historia Natural de la Universidad Nacional y Museo del Saber en Gestión del Riesgo, de la Unidad Nacional para la Gestión del Riesgo.
 </t>
  </si>
  <si>
    <t>El ministerio adelantó el proceso de contratación de los equipos de apoyo en los equipos técnicos del ministerio para la gestión correspondiente de las tareas coordinadas por la entidad. Con el propósito de poder reiniciar las actividades se sostuvo una reunión se Scimago (empresa que realiza el análisis del estado de las revistas científicas) para recordarles los criterios y los tiempos establecidos para la generación del reporte. 
Para alcanzar la meta propuesta, se inicia el diseño de una estrategia de fortalecimiento para las revistas científicas indexadas en la Convocatoria 910 del 2021 y el apoyo a la publicación de artículos científicos en revistas de alto impacto, bajo la figura de convocatorias públicas, cuyo objeto es: Fortalecer las capacidades de las instituciones editoras nacionales y las de publicación de artículos científicos mediante criterios relacionados con la gestión editorial, la visibilidad y el impacto en el ámbito internacional de sus publicaciones científicas nacionales indexadas en el año 2022.
Se proyectaron los términos de referencia para revisión por parte de la Dirección de Generación del Conocimiento del Ministerio que estará encaminada a fortalecer capacidades para el cumplimiento de los indicadores de impacto en la producción científica nacional.</t>
  </si>
  <si>
    <t>Mediante certificación de SCImago Research Group y de acuerdo con la metodología detallada, la producción científica de Colombia al 30 de marzo el 2022 es de 3.453 artículos.
La metodología utilizada se basa en una búsqueda en Scopus con la Ecuación: AFFILCOUNTRY(Colombia)
El alcance de la búsqueda: en Scopus AFFILCOUNTRY o país de afiliación, proporciona el número de documentos
únicos en que a lo menos un autor consigna como país de afiliación Colombia.</t>
  </si>
  <si>
    <t>Para el primer trimestre, se realiza reporte de avances de cumplimiento del indicador de programas y proyectos de CTeI, con un avance de 6 programas provenientes de las estrategias de Plataforma Transatlántica T-AP (3) y Generación de Insumos técnicos a partir de información del sector agropecuario y otras fuentes (3). Se adjunta formato de soporte del indicador.</t>
  </si>
  <si>
    <t>En el marco de la misión realizada al Reino Unido por parte del señor Ministro Tito Crissien y del señor Viceministro Sergio Cristancho los días 7 al 11 de marzo del año en curso se anunció la implementación de un nodo de diplomacia científica en ese país. A la reunión asistieron el señor Embajador del Reino Unido en Colombia y el señor Embajador de Colombia en el Reino Unido con delegados de las dos embajadas. En el marco de este lanzamiento nos comprometimos con el Reino Unido para avanzar en la implementación de la Estrategia Nacional de Diplomacia, que pretende abordar dos ejes: El primero es la formación de diplomáticos para la ciencia, mediante un programa educativo para servidores públicos para transmitir avances científicos, la creación de misiones y posteriormente promover intercambios en investigación, educación e innovación. Un segundo eje, consiste en el establecimiento de mecanismos de transferencia de conocimiento y el fortalecimiento de las relaciones con la Diáspora Científica colombiana, para robustecer redes internacionales de investigación e innovación. Sin embargo es necesario continuar con acciones que permitan implementar ese nodo y los de los demás nodos de diplomacia científica priorizados con el Ministerio de Relaciones Exteriores.</t>
  </si>
  <si>
    <t>La tarea relacionada con la Misión de Bioeconomía a continuación, se presentan las principales actividades desarrolladas durante el primer trimestre del 2022: 
Implementación y Desarrollo de la Misión de Bioeconomía: A través del Comité Mixto de Sostenibilidad se trabajó en la Matriz del Plan de Acción con otras entidades y se estará realizando seguimiento Trimestral a la implementación de dichas acciones.
Talleres regionales de Bioeconomía: se realizaron los talleres regionales presenciales y virtuales para todas las regiones del país, incluyendo un taller adicional virtual en el tema de Océanos y un taller presencial en Quibdó en el marco de la visita de un grupo de estudiantes del MIT dentro del desarrollo del Memorando de Entendimiento-MOU que se firmó con ellos en 2021. 
La Universidad del Valle se encuentra terminando la Encuesta para recoger información adicional desde las regiones e iniciar los procesos de validación de las hojas de ruta y las agendas regionales. 
Co-Construcción de un Convenio Especial de Cooperación con Ecopetrol y con el Ministerio de Energía para  el desarrollo de iniciativas de I+D+i  y formación de capital humano  alrededor de las cadenas de valor del Hidrógeno verde y Azul y de la captura de CO2 por medio de sumideros naturales con participación de las comunidades: Sobre la base del Convenio  firmado y legalizado  en los primeros días de diciembre, se están terminando de construir los Términos de Referencia para el mecanismo público de selección  de las entidades y grupos que desarrollarán los proyectos del estudio de Hidrógeno y el piloto de medición de captura de carbono. Se anexa la documentación que se está ajustando con Ecopetrol y con el Ministerio de Minas y Energía. 
Durante 2022 y 2023 se gestionarán nuevos convenios de cooperación que canalizarán ortos aportes de Ecopetrol (USD 7.5 Millones en 2022 y USD 1.5 Millones en 2023) y del FENOGE (Montos aún por precisar por parte de ellos) en proyectos alrededor de las cadenas de valor del Hidrógeno de bajas emisiones y de la captura de carbono.  Este convenio conecta a Minciencias con las iniciativas de reducción de emisiones de gases con efecto invernadero y con la Ruta de Hidrógeno que recientemente ha sido lanzada y con la estrategia Energía que transforma E-2040 lanzada por Ecopetrol.
Estructuración de propuesta y hoja de ruta para la implementación de la Misión Nuevo modelo productivo sostenible área Energía:   En marzo 14 de 2022 se lanzó la “Convocatoria para el apoyo a proyectos de I+D+i que contribuyan a resolver los desafíos establecidos en la misión “Colombia hacia un nuevo modelo productivo, sostenible y competitivo” – área Estratégica Energía” 
Esta convocatoria tiene por Objeto “Contribuir al cambio de la estructura productiva del país hacia industrias y servicios con contenido tecnológico alto y con proyección exportadora, a través del apoyo financiero al desarrollo de proyectos de I+D+i dirigidos a desarrollar y validar nuevas tecnologías para la transición energética, basadas en la aplicación de resultados de investigación o la adopción o adaptación de tecnologías convergentes”.
Uno de los retos se enmarca en la “Creación de una Industria de Biorrefinerías con Proyección Exportadora”, del cual se espera la obtención de 2 prototipos y diseños de: a) Biorrefinerías enfocadas en producción de portadores energéticos y, b) Biorrefinerías enfocadas en producción de productos químicos de alto valor agregado (Química verde).</t>
  </si>
  <si>
    <t>Se reporta el cupo asignado en el primer trimestre correspondiente a proyectos plurianuales por valor de $142.971.648.218 que equivale al 7% del cupo total para la vigencia 2022.
1.1 Seguimiento a registro y calificación de proyectos 1er trimestre:  Se reporta el cupo asignado en el primer trimestre correspondiente a proyectos plurianuales por valor de $142.971.648.218 que equivale al 7% del cupo total para la vigencia 2022.</t>
  </si>
  <si>
    <t>Se han obtenido un total de 413 nuevas organizaciones firmantes en el primer trimestre del 2022, a través de la plataforma de pactos por la innovación</t>
  </si>
  <si>
    <t>De acuerdo con el reporte formal que realiza la SIC en su página oficial (https://drive.google.com/file/d/1QPzTd3Jl6QEa7SJ0gQAT66bz47uneUAs/view ), se reporta que para lo corrido del año 2022, primer trimestre (enero a marzo) se han radicado un total de 99 solicitudes de patente (80 solicitudes de invención y 19 solicitudes de modelo de utilidad) ante dicha Entidad.
A continuación, se muestra la distribución por departamento de radicación de patente a nivel nacional:
Antioquia: 9 solicitudes de patente.
Atlántico: 3 solicitudes de patente.
Bogotá D.C: 30 solicitudes de patente.
Boyacá: 3 solicitudes de patente.
Caldas: 4 solicitudes de patente.
Caquetá: 1 solicitud de patente.
Cauca: 1 solicitud de patente.
Cundinamarca: 6 solicitudes de patente.
Guaviare: 2 solicitudes de patente.
Huila: 2 solicitudes de patente.
Meta: 1 solicitud de patente.
Nariño: 1 solicitud de patente.
Norte de Santander: 1 solicitud de patente.
Quindío: 3 solicitudes de patente.
Risaralda: 3 solicitudes de patente.
Santander: 5 solicitudes de patente.
Sucre: 1 solicitud de patente.
Tolima: 3 solicitudes de patente.
Valle del Cauca: 20 solicitudes de patente.
Lo anterior evidencia que el 30% de las radicaciones de patente se encuentra focalizado en Bogotá D.C, seguido por Valle del Cauca con el 20%, Antioquia con el 9%, Cundinamarca con el 6%, y Santander con el 5% siendo estos los departamentos que lideran la radicación de patente con el 70% de territorio nacional.
El presente reporte se realiza teniendo en cuenta el periodo de espera que le toma a la Superintendencia de Industria y Comercio - SIC realizar la consolidación de la información recaudada a nivel nacional de estas solicitudes de patente, de tal manera que el rezago presentado hasta el momento queda solventado con esta presentación de reporte, con el soporte formal que genera la SIC.”
Frente al convenio 417-2021, suscrito con la Corporación Tecnnova Universidad Empresa Estado UEE, en representación de la Joinn Red Colombiana de OTRI, se realizó la adición No. 2 al cual se asignaron recursos por PGN 2022 por un valor de $8 mil millones con lo que se espera cubrir 550 nuevas solicitudes de patentes. Su legalización se realizó el 03 marzo de 2022. Actualmente se encuentra en la cohorte número 9 de la convocatoria derivada de dicho convenio la cual cierra el 28 de abril.</t>
  </si>
  <si>
    <t>Durante el primer semestre se logro la entrega  al Ministerio de Hacienda y Crédito Público de  los documentos oficio de solicitud CONPES DIE 02032022; el oficio de solicitud de aval fiscal y La Justificación Técnica para hacer esta solicitud</t>
  </si>
  <si>
    <t xml:space="preserve">	
Para el año 2022 la meta establecida fue de 8.500 niños, niñas, adolescentes y jóvenes certificados. Al respecto, para este primer trimestre del año se da cumplimiento al 100% de la meta. Es así como se adjunta el formato del indicador programático en el que se consolida y establece lo siguiente: Se entrega reporte de 2882 niños, niñas y adolescentes de los departamentos de Antioquia, Atlántico, Arauca, Bolívar, Caquetá, Cauca, Cundinamarca, Guaviare y del municipio de San Andrés de Tumaco, Nariño, con una inversión de total de PGN equivalente a  $599.999.740; y 5618 niños, niñas y adolescentes del departamento de Chocó, financiados con recursos del SGR equivalentes a $8.330.883.974 para un total de 8500 niños, niñas y adolescentes certificados en procesos de fortalecimiento de sus capacidades en investigación y creación apoyados por MINCIENCIAS y aliados, logrando así el cumplimiento del 100% de la meta para el 2022.</t>
  </si>
  <si>
    <t>Para el primer trimestre ya se cumple con la meta al 100% del indicador de niños, niñas y adolescentes para la vigencia 2022, así como con la meta de cuatrienio superada en 276 niños, niñas y adolescentes adicionales, evidenciando una excelente gestión desde el área técnica. Debido a este resultado no se genera ningún tipo de recomendación.</t>
  </si>
  <si>
    <t>De acuerdo con la gestión reportada por el área técnica, se evidencia que las actividades están acordes con lo planificado para el primer trimestre de la vigencia, por tal razón, no se genera ningún tipo de recomendación, ya que no se identifica riesgo de incumplimiento del indicador.</t>
  </si>
  <si>
    <t>En este período se tiene un avance significativo, pues ya se cuenta con las instituciones a financiar y se ha cumplido con el cronograma establecido de las actividades planificadas para primer trimestre. En ese sentido, no se genera ningún tipo de recomendación por estar alineado con su planificación inicial.</t>
  </si>
  <si>
    <t xml:space="preserve">Este indicador es de periodicidad anual, no obstante, la gestión reportada demuestra que se cumple con lo planificado inicialmente, por tanto, no se detecta riesgo de incumplimiento por el momento. </t>
  </si>
  <si>
    <t>El indicador cuenta con un avance de 47 bioproductos frente a la meta de 66 para el año 2022. Con este resultado, se evidencia la importante gestión que se realiza desde el área técnica, por tanto, no se realiza ningún tipo de recomendación.</t>
  </si>
  <si>
    <t>Para primer trimestre este indicador ya cuenta con un avance cuantitativo, que permite sumar en el cumplimiento de la meta para la vigencia 2022 y un avance del 68% frente a la meta de cuatrienio. Se recomienda continuar con los mapeos en los resultados de los diferentes mecanismos del Ministerio, pues dicha estrategia permitirá el cumplimiento de la vigencia y la subsanación de los faltantes del ejercicio 2020.</t>
  </si>
  <si>
    <t>El indicador de organizaciones se reportó un avance del 30%  frente a la meta de la vigencia del año 2022 y un avance para el cumplimiento de la meta de cuatrienio de 80%, de manera que,  el resultado es bastante positivo y no se requiere ningún tipo de recomendación al respecto.</t>
  </si>
  <si>
    <t>Dentro de las actividades que se llevaron a cabo para el cumplimiento del indicador, se adelantó una reunión entre Minciencias y el Observatorio Colombiano de Ciencia y Tecnología para revisar e iniciar el diligenciamiento preliminar de la ficha técnica del indicador de "Investigadores tiempo completo".
El Observatorio se encuentra en el proceso de diligenciamiento de la ficha borrador del indicador de Investigadores tiempo Completo en el país, como uno de los insumos de contenido para tener en cuenta para la siguiente reunión entre las dos entidades para avanzar en la construcción metodológica del indicador. 
Igualmente, se realizó una revisión del concepto y del nombre del indicador en el Global Innovation Index y de la base de datos de la UNESCO, con el propósito de estandarizar la definición para el indicador que se está revisando para Colombia.</t>
  </si>
  <si>
    <t>Con relación al cumplimiento de la meta de este indicador, se evidencia el cumplimiento de la meta de cuatrienio en 2020 y un cumplimiento de la del 2021 con cumplimiento al 100% de la meta programada, por lo tanto, no se realiza ningún tipo de recomendación.</t>
  </si>
  <si>
    <t>El OCyT continúa con la ampliación del marco muestral del operativo 2021. Se está llevando a cabo el proceso de revisión del marco muestral en pro de incluir aquellas entidades, sobre todo a nivel territorial que hacen y/o gestionan la realización de ACTI a nivel local que no son tan visibles desde el nivel central; esto incluye las cámaras de comercio que están gestionando recursos de innovación. 
Así mismo, se inició el proceso de recolección de información y solicitud de diligenciamiento de un formulario que indagaba por: datos de contacto, nuevas necesidades de información y nivel de satisfacción con los resultados ya publicados. También se publicó a través de la página del OCyT el calendario de la operación estadística. Finalmente, inició el proceso de actualización de los contactos para la encuesta a través de contactos telefónicos con las entidades con la que se realizará el levantamiento de información.
Igualmente, se ha ido ampliando el marco muestral con la inclusión de entidades con grupos de investigación resultado de la más reciente convocatoria de reconocimiento y medición de grupos de investigación de MinCiencias, además de la Directiva Presidencial 06 del 7 de septiembre de 2021. 
A su vez, se firmó un acuerdo de confidencialidad entre Minciencias y OCyT, que permite a este último acceder a la información de beneficios tributarios con el fin de que estos rubros sean evaluados para su inclusión en el dato de inversión en ACTI. También se evaluará el mecanismo para incluir los “Ingresos no constitutivos de renta”.</t>
  </si>
  <si>
    <t>En el primer trimestre de 2022, el ejercicio de medición de ACTI 2021 se ha centrado en el proceso de recolección de información para esta medición, adelantado por parte del OCyT. Para lograr una medición más alta y que efectivamente de cuenta de un dato más cercano a la realidad sobre esta inversión nacional, se adelantó una reunión entre Minciencias y el OCyT para revisar en detalle como la información de Beneficios Tributarios puede ser incluida en la medición. Se espera que, a finales de mayo, el OCyT y el DANE entreguen una cifra preliminar de esta medición. En el análisis efectuado también es importante tener presente que, el PIB en 2021 presenta un incremento del 10,56% con respecto al 2020 (comparativo realizado en valores constantes). La economía colombiana en los anteriores años venía presentando un crecimiento promedio anual del 3%. Esta situación es importante tenerla presente porque, aunque se logren incrementos en la inversión de ACTI, esto se verá impactado por los incrementos del PIB.</t>
  </si>
  <si>
    <t>Se consolidó El Distrito de Innovación Inteligentemente Especializado en industrias creativas y culturales del departamento del Atlántico, el cual tiene como objetivo construir una estrategia de especialización inteligente que se vincule con las potencialidades de este departamento para fortalecer las capacidades de la región en materia de ciencia, tecnología, innovación y emprendimiento. Se establece Convenio Especial para consolidar actividades de hoja de ruta.</t>
  </si>
  <si>
    <t>La meta del indicador cumple con lo planeado de un centro regional o distrito de innovación para el primer trimestre, por tanto, no se realiza ningún tipo de recomendación ya que se evidencia como fortaleza, una planeación adecuada dentro del programa estratégico. Este indicador registra su cumplimiento al 100%</t>
  </si>
  <si>
    <t xml:space="preserve">Como avances al primer trimestre tenemos:
1. El equipo de Formación de Alto Nivel de la Dirección de Vocaciones y Formación en CTI, revisó los bancos de proyectos y programas financiables con presupuesto general de la nación de las convocatorias e invitaciones realizadas por Minciencias de las vigencias 2017 a 2021, a través de una iniciativa entre el equipo de Formación de Alto Nivel de la Dirección de Vocaciones y Formación en CTI, con la participación de los equipos técnicos de la Dirección de Inteligencia de Recursos - DIR y la Oficina Asesora de Planeación Institucional e Innovación -OAPII, se viene adelantando un ejercicio para la identificación de los estudiantes de doctorado vinculados y en formación doctoral a través de los informes de avance y finales técnicos de los proyectos y programas financiados por Minciencias. A 31 de marzo se han identificado 176 estudiantes de doctorado validados por la OAPII.
3. Se solicitó al ICETEX la base anonimizada de los beneficiarios de créditos condonables para formación doctoral en Colombia y en el exterior de Minciencias para las vigencias presupuestales 2018 a 2021. Una vez realizada la entrega por el ICETEX se validan por parte de la OAPII 652 beneficiarios.
En consideración de lo anterior, durante el primer trimestre de 2022 se reportan 822 estudiantes vinculados en formación doctoral validados por la OAPII </t>
  </si>
  <si>
    <t>En el primer trimestre, se presenta un resultado de 828 beneficiarios, producto de un ejercicio de mapeo que incluyó la revisión de Proyectos de I+D+i apoyados por el ministerio con lo que se identifican 176 doctores; y de un ejercicio de beneficiarios apoyados con recursos públicos y reportados por el ICETEX (entidad aliada) con 652 beneficiarios. Esto nos da cuenta de un avance del 90%. De acuerdo con estos resultados, no se identifican posibles riesgos de incumplimiento toda vez que, para lo que resta del año se tienen consideradas las siguientes estrategias con lo que se estaría alcanzando la meta:
●        Programa Crédito Beca Minciencias-Colfuturo a través del cual se espera registrar antes del 30 de junio del presente año a 150 doctores.
●        Desarrollo de la Convocatoria # 22 Doctorados en las Regiones, con la que igualmente se espera reportar a 30 de junio 600 doctores más para el indicador.
●        Estrategia Minciencias – FULBRIGHT con 40 nuevas becas para doctorado que igualmente se debe estar reportando en junio.</t>
  </si>
  <si>
    <t>Este indicador presenta un incumplimiento frente a la meta esperada de 47 estancias posdoctorales, sin embargo, no se sugiere el levantamiento de una acción de mejora, ya que, la justificación en el reporte es clara y se pretende subsanar su faltante en el segundo trimestre del año 2022, a través del ejercicio de mapeo con los proyectos 55 proyectos y los 93 laboratorios. Frente a la meta de cuatrienio se cuenta con un avance del 83%. Entendiendo que el área técnica informa que a segundo trimestre se reportarán los resultados esperados, no se sugieren acciones de mejora.</t>
  </si>
  <si>
    <t>Se identificó que el Programa Estratégico presenta el desarrollo de actividades importantes para la consecución de sus objetivos; no obstante, es importante mencionar que desde la OAPII se recomienda realizar una reunión técnica con el equipo de jóvenes investigadores para analizar las estrategias y mecanismos programados para el cumplimiento de la meta, y de esta manera revisar si se requiere replantear las metas intermedias . Es posible que derivado de esta reunión se deban ajustar las metas intermedias, lo cual se evidenciará en el reporte del segundo trimestre.</t>
  </si>
  <si>
    <t>Se evidencia el cumplimiento de la meta establecida para el primer trimestre y se alcanza un 70% de avance frente a la meta de cuatrienio. Se recomienda continuar con la importante gestión de priorización, pues asegura la aprobación oportuna de los recursos del SGR.</t>
  </si>
  <si>
    <t>El indicador cuenta con el avance de dos museos reconocidos, por tanto, se visibiliza la importante gestión realizada desde el área técnica, que busca cumplir con la meta planificada para el año 2022 y también el de disminuir los faltantes del año anterior. De acuerdo a estos resultados no hay observaciones en el comportamiento del mismo.</t>
  </si>
  <si>
    <t>Para el primer trimestre se cumple con 3 de las 7 expediciones planeadas para el año 2022, por tanto, la gestión está enmarcada con lo planificado inicialmente y no está sujeta a ningún tipo de recomendación. Se destaca que aunque la meta del 2022 no se ha alcanzado, dado los resultados en el acumulado (cuatrienio) el indicador ya alcanza el 100% del compromiso en el PND.</t>
  </si>
  <si>
    <t>Las expediciones científicas al pacífico ya cumplen con su meta de 1, por tanto, no se deriva ningún tipo de recomendación. Se destaca que, dado los resultados en el acumulado (cuatrienio) el indicador ya alcanza el 100% del compromiso en el PND y respecto a la vigencia 2022, también cumple con la meta planificada.</t>
  </si>
  <si>
    <t xml:space="preserve"> Con corte 30 de marzo de 2022 el seguimiento al indicador del Objetivo Estratégico “Fomentar un Minciencias Integro, Efectivo e Innovador (IE+i) evidencia un avance del 70.71% frente a una meta esperada del 69.73, resultado que permite un cumplimiento del 100% frente a la meta planificada para el trimestre.
De los cuatro componentes que forman parte del índice ATM, se encuentran cumpliendo meta 3: Gobierno Digital; Transparencia y Reducción de pasos; y requisitos en procedimientos seleccionados. El único componente que no cumplió la meta es el relacionado con racionalización de trámites, lo cual se debió a una insuficiente validación de las iniciativas al cierre de la vigencia anterior con el nuevo asesor de la Función Pública asignado al Ministerio y con las áreas responsables, sobre lo cual ya se tomaron las respectivas acciones de mejoramiento para validar el plan y hacer su respectiva actualización. No obstante lo anterior, se logra el cumplimiento de la meta global y esta situación no afectó el cumplimiento del indicador.</t>
  </si>
  <si>
    <t>El indicador de Índice ATM presenta un avance del 70%  en primer trimestre, cumpliendo así con lo planificado para dicho período. Teniendo en cuenta lo anterior, no se hace necesario realizar recomendación o sugerencia, debido a su buen comportamiento.</t>
  </si>
  <si>
    <t>Para este período ya se cuenta con un avance del 69% frente a la meta de cuatrienio y cumple con lo planificado para el primer trimestre de 2022, por lo tanto, no se hace ninguna recomendación al respecto por parte de la OAPII</t>
  </si>
  <si>
    <t>Conceptualización y diseños de Centros Regionales de Investigación, Innovación y Emprendimiento y Distritos de Innovación</t>
  </si>
  <si>
    <t>Cupo de inversión para deducción y descuento tributario</t>
  </si>
  <si>
    <t>Para el año 2022 la meta a cumplir es de 3.175 Jóvenes Investigadores e Innovadores en los siguientes mecanismos e iniciativas: 
Programa +Mujer + Ciencia + Equidad 1.684 para reportar en el Segundo trimestre.
Para reportar en el tercer trimestre:
110 JI Convocatoria Fortalecimiento actores industria hidrocarburos
 120 JI Convocatoria Estancias con Propósito Empresarial
1.008 JI Convocatoria de la asignación para la CTeI del SGR para la conformación de un listado de propuestas de proyecto elegibles para la vinculación de jóvenes investigadores e innovadores en las regiones para atención de demandas definidas por los CODECTI
87 JI Iniciativa Gestión Territorial, Alianzas Nacionales e Internacionales
Por lo tanto, para este primer trimestre, no se tiene reporte del cumplimiento  del Indicador Programático; dado que se realizarán a partir del segundo trimestre con el Programa M+C+E.</t>
  </si>
  <si>
    <t>Ampliar las dinámicas de generación, circulación y uso de conocimiento y los saberes ancestrales propiciando sinergias entre actores del SCNTI que permitan cerrar las brechas históricas de inequidad en CTeI</t>
  </si>
  <si>
    <t>Apertura de la convocatoria para la presentar propuestas para conformar un banco de propuestas elegibles para incentivar la creación de quince (15) unidades que promuevan la Apropiación Social del Conocimiento, mediante el convenio 405 -2021 suscrito entre la Organización de Estados Iberoamericanos OEI y el Ministerio de Ciencia, Tecnología e Innovación. Fecha de apertura 25 enero 2022 y fecha de cierre 01 de marzo 2022. Como resultado se financiarán las siguientes Instituciones de Educación Superior: Tecnológica de Antioquia, UNIMINUTO, Universidad del Valle, Universidad Nacional sede Medellín, Universidad Pontificia Bolivariana, Universidad de Boyacá, Autónoma de Manizales, Universidad de la Costa, Universidad del rosario, Universidad del Magdalena, Fundación Universitaria de Ciencias de la Salud.</t>
  </si>
  <si>
    <t>Museos y centros de ciencia reconocidos</t>
  </si>
  <si>
    <t xml:space="preserve">Aumentar la producción de conocimiento científico y tecnológico de alto impacto en articulación con aliados estratégicos nacionales e internacionales, promoviendo también  la participación de los actores del SNCTeI en redes e iniciativas de cooperación e internacionalización de la CTI. </t>
  </si>
  <si>
    <t>Es de resaltar que este indicador ya tiene un avance del 84% de la meta de cuatrienio y que demuestra que el país se está moviendo desde la academia para publicar información importante en las revistas científicas especializadas. Frente a este gran resultado la Oficina Asesora de Planeación e Innovación Institucional, no tiene ningún tipo de recomendación.</t>
  </si>
  <si>
    <t>El análisis y reporte realizado por el área técnica, da cuenta, de gestión que permitirá a consolidación de alianzas estratégicas internacionales en pro de fortalecer los nodos de diplomacia científica obtenidos el año anterior. No se tiene ningún tipo de recomendación, pues no se detecta riesgo de incumplimiento por el momento.</t>
  </si>
  <si>
    <t>En el primer trimestre se suscribieron los siguientes convenios especiales de cooperación que permiten el cumplimiento de la tarea relacionada con expediciones científicas BIO:
•Convenio Nº 022-2022 ejecutado por el Instituto Humboldt: Este convenio tiene como objeto “Aunar esfuerzos técnicos, administrativos y financieros para llevar a cabo la “Expedición científica piloto a una BiodiverCiudad con enfoque de Bioeconomía” en el marco del objetivo estratégico “Diseñar e implementar la misión de bioeconomía para promover el aprobé- chamiento sostenible de la biodiversidad” del Pilar de la Mega: Economía Bioproductiva establecido en Plan Estratégico Institucional 2021. En el marco de este convenio, se desarrollará un piloto de expedición científica para reconocer y generar información sobre la biodiversidad urbana, con un enfoque de bioeconomía, concentrado en dos grupos biológicos de interés para el país: aves y plantas útiles.
•Convenio Nº 026-2022 ejecutado por la Comisión Colombiana del Océano-CCO: Este convenio tiene como objeto “Aunar esfuerzos técnicos, administrativos y financieros para la realización de dos (2) expediciones científicas: una (1) expedición Científica en la Reserva de Biósfera Seaflower – Isla Cayos de Quitasueño, y una segunda expedición en el Programa Pacífico en el Golfo de Tribuga´, en el marco del Programa Colombia Bio”.
En el marco de los convenios en mención se desarrollarán 3 expediciones científicas.
Las anteriores expediciones, aportan a las metas establecidas para el primer trimestre y por tanto a las metas de cuatrienio.
Conclusión: De acuerdo con el análisis realizado, al corte del trimestre se cumple con lo establecido en la Ficha técnica del programa estratégico.
Expediciones Científicas al Pacífico gestionadas:
•Convenio Nº 026-2022 ejecutado por la Comisión Colombiana del Océano-CCO: Este convenio tiene como objeto "Aunar esfuerzos técnicos, administrativos y financieros para la realización de dos (2) expediciones científicas: una (1) expedición Científica en la Reserva de Biósfera Seaflower – Isla Cayos de Quitasueño, y una segunda expedición en el Programa Pacífico en el Golfo de Tribuga´, en el marco del Programa Colombia Bio."
En el marco de este convenio, se desarrollarán 2 expediciones científicas, 1 de las cuales será en el Pacífico (Golfo de Tribugá)</t>
  </si>
  <si>
    <t>Expediciones Científicas al Pacífico gestionadas:
•Convenio Nº 026-2022 ejecutado por la Comisión Colombiana del Océano-CCO: Este convenio tiene como objeto "Aunar esfuerzos técnicos, administrativos y financieros para la realización de dos (2) expediciones científicas: una (1) expedición Científica en la Reserva de Biósfera Seaflower – Isla Cayos de Quitasueño, y una segunda expedición en el Programa Pacífico en el Golfo de Tribuga´, en el marco del Programa Colombia Bio."
En el marco de este convenio, se desarrollarán 2 expediciones científicas, 1 de las cuales será en el Pacífico (Golfo de Tribugá)</t>
  </si>
  <si>
    <t>El convenio  022 de 2022 entre CREAME Incubadora de Empresa  y el FFJC  fue suscrito y legalizado el 28 den enero de 2022.  El viernes 04 de marzo se dio apertura a la convocatoria para apoyar la creación de empresas de base tecnológica,  lo cual dará cumplimiento a los 18 acuerdos de transferencia de tecnología. Actualmente nos encontramos realizando 10 talleres en región para dar a conocer la convocatoria, Ley Spin Off, y aspectos para la creación de EBT, se tiene programado contar con el cumplimiento de la meta en junio de 2022.</t>
  </si>
  <si>
    <t>Luego de revisar la gestión reportada por el área técnica, se evidencia que ya se tiene el convenio legalizado y se dio apertura de la convocatoria en los tiempos definidos en la planeación, por lo tanto,  su avance está acorde y no se requiere dar ningún tipo de recomendación.</t>
  </si>
  <si>
    <t>Las solicitudes de patentes obtuvieron un resultado de 99 solicitudes, las que permiten obtener un avance del 18% para la vigencia 2022 y un 69% frente a la meta del cuatrienio. Su resultado está alineado con la meta planificada para el primer trimestre. De acuerdo con esta cifra no se tendría riesgo de incumplimiento sobre la vigencia del año 2022.</t>
  </si>
  <si>
    <t>El tener la radicación del documento de solicitud de CONPES DIE, es una actividad necesaria para dar cumplimiento a la generación del Documento CONPES liderado por el Ministerio, por tanto, se espera con optimismo que surta su proceso normal  y se pueda obtener el cumplimiento conforme a lo determinada en la planificación del indicador. Por el momento, no es necesario generar una recomendación al respecto.</t>
  </si>
  <si>
    <t>Índice ATM</t>
  </si>
  <si>
    <t>Generar lineamientos a nivel nacional y regional para el fortalecimiento de la institucionalidad y la implementación de procesos de innovación que generen valor público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</si>
</sst>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_-;\-* #,##0_-;_-* &quot;-&quot;??_-;_-@_-"/>
    <numFmt numFmtId="165" formatCode="0.0%"/>
    <numFmt numFmtId="166" formatCode="#,##0_ ;\-#,##0\ "/>
    <numFmt numFmtId="167" formatCode="0.0"/>
  </numFmts>
  <fonts count="23" x14ac:knownFonts="1">
    <font>
      <sz val="11"/>
      <color theme="1"/>
      <name val="Calibri"/>
      <family val="2"/>
      <scheme val="minor"/>
    </font>
    <font>
      <sz val="11"/>
      <color theme="1"/>
      <name val="Calibri"/>
      <family val="2"/>
      <scheme val="minor"/>
    </font>
    <font>
      <b/>
      <sz val="14"/>
      <color theme="1"/>
      <name val="Arial Narrow"/>
      <family val="2"/>
    </font>
    <font>
      <sz val="16"/>
      <color theme="0"/>
      <name val="Arial Narrow"/>
      <family val="2"/>
    </font>
    <font>
      <sz val="12"/>
      <color theme="1"/>
      <name val="Arial Narrow"/>
      <family val="2"/>
    </font>
    <font>
      <sz val="12"/>
      <name val="Arial Narrow"/>
      <family val="2"/>
    </font>
    <font>
      <sz val="12"/>
      <color theme="0"/>
      <name val="Arial Narrow"/>
      <family val="2"/>
    </font>
    <font>
      <sz val="11"/>
      <name val="Arial Narrow"/>
      <family val="2"/>
    </font>
    <font>
      <sz val="14"/>
      <name val="Arial Narrow"/>
      <family val="2"/>
    </font>
    <font>
      <sz val="16"/>
      <name val="Arial Narrow"/>
      <family val="2"/>
    </font>
    <font>
      <b/>
      <sz val="11"/>
      <name val="Calibri"/>
      <family val="2"/>
      <scheme val="minor"/>
    </font>
    <font>
      <sz val="11"/>
      <color theme="0"/>
      <name val="Arial Narrow"/>
      <family val="2"/>
    </font>
    <font>
      <sz val="16"/>
      <color theme="1"/>
      <name val="Calibri"/>
      <family val="2"/>
      <scheme val="minor"/>
    </font>
    <font>
      <sz val="18"/>
      <color theme="0"/>
      <name val="Arial Narrow"/>
      <family val="2"/>
    </font>
    <font>
      <b/>
      <sz val="16"/>
      <name val="Arial Narrow"/>
      <family val="2"/>
    </font>
    <font>
      <sz val="16"/>
      <color rgb="FF3466CC"/>
      <name val="Calibri"/>
      <family val="2"/>
      <scheme val="minor"/>
    </font>
    <font>
      <sz val="14"/>
      <color rgb="FFFF0000"/>
      <name val="Arial Narrow"/>
      <family val="2"/>
    </font>
    <font>
      <sz val="12"/>
      <color rgb="FF00B050"/>
      <name val="Arial Narrow"/>
      <family val="2"/>
    </font>
    <font>
      <sz val="16"/>
      <color rgb="FF00B050"/>
      <name val="Arial Narrow"/>
      <family val="2"/>
    </font>
    <font>
      <b/>
      <sz val="16"/>
      <color rgb="FF00B050"/>
      <name val="Calibri"/>
      <family val="2"/>
      <scheme val="minor"/>
    </font>
    <font>
      <b/>
      <sz val="16"/>
      <color rgb="FF3466CC"/>
      <name val="Calibri"/>
      <family val="2"/>
      <scheme val="minor"/>
    </font>
    <font>
      <sz val="14"/>
      <color rgb="FF00B050"/>
      <name val="Arial Narrow"/>
      <family val="2"/>
    </font>
    <font>
      <b/>
      <sz val="14"/>
      <color rgb="FF00B050"/>
      <name val="Calibri"/>
      <family val="2"/>
      <scheme val="minor"/>
    </font>
  </fonts>
  <fills count="5">
    <fill>
      <patternFill patternType="none"/>
    </fill>
    <fill>
      <patternFill patternType="gray125"/>
    </fill>
    <fill>
      <patternFill patternType="solid">
        <fgColor theme="0"/>
        <bgColor indexed="64"/>
      </patternFill>
    </fill>
    <fill>
      <patternFill patternType="solid">
        <fgColor rgb="FF3466CC"/>
        <bgColor indexed="64"/>
      </patternFill>
    </fill>
    <fill>
      <patternFill patternType="solid">
        <fgColor rgb="FFE2ECFD"/>
        <bgColor rgb="FF000000"/>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indexed="64"/>
      </left>
      <right/>
      <top style="hair">
        <color indexed="64"/>
      </top>
      <bottom style="hair">
        <color indexed="64"/>
      </bottom>
      <diagonal/>
    </border>
    <border>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81">
    <xf numFmtId="0" fontId="0" fillId="0" borderId="0" xfId="0"/>
    <xf numFmtId="0" fontId="4" fillId="2" borderId="0" xfId="0" applyFont="1" applyFill="1"/>
    <xf numFmtId="0" fontId="5" fillId="2" borderId="0" xfId="0" applyFont="1" applyFill="1" applyAlignment="1"/>
    <xf numFmtId="0" fontId="5" fillId="2" borderId="0" xfId="0" applyFont="1" applyFill="1" applyBorder="1" applyAlignment="1">
      <alignment horizontal="center" vertical="center"/>
    </xf>
    <xf numFmtId="0" fontId="5" fillId="0" borderId="0" xfId="0" applyFont="1" applyFill="1" applyBorder="1" applyAlignment="1">
      <alignment horizontal="center" vertical="center"/>
    </xf>
    <xf numFmtId="0" fontId="4" fillId="2" borderId="0" xfId="0" applyFont="1" applyFill="1" applyAlignment="1">
      <alignment horizontal="center" vertical="center"/>
    </xf>
    <xf numFmtId="0" fontId="4" fillId="0" borderId="0" xfId="0" applyFont="1" applyFill="1"/>
    <xf numFmtId="0" fontId="4" fillId="2" borderId="0" xfId="0" applyFont="1" applyFill="1" applyAlignment="1">
      <alignment horizontal="center"/>
    </xf>
    <xf numFmtId="165" fontId="8" fillId="2" borderId="5" xfId="2" quotePrefix="1" applyNumberFormat="1" applyFont="1" applyFill="1" applyBorder="1" applyAlignment="1">
      <alignment horizontal="center" vertical="center" wrapText="1"/>
    </xf>
    <xf numFmtId="164" fontId="5" fillId="2" borderId="0" xfId="0" applyNumberFormat="1" applyFont="1" applyFill="1"/>
    <xf numFmtId="0" fontId="5" fillId="2" borderId="0" xfId="0" applyFont="1" applyFill="1"/>
    <xf numFmtId="0" fontId="5" fillId="2" borderId="0" xfId="0" applyFont="1" applyFill="1" applyBorder="1" applyAlignment="1">
      <alignment vertical="center" wrapText="1"/>
    </xf>
    <xf numFmtId="0" fontId="5" fillId="2" borderId="0" xfId="0" applyFont="1" applyFill="1" applyBorder="1" applyAlignment="1">
      <alignment horizontal="left" vertical="center" wrapText="1"/>
    </xf>
    <xf numFmtId="0" fontId="5" fillId="2" borderId="0" xfId="0" applyFont="1" applyFill="1" applyBorder="1" applyAlignment="1">
      <alignment horizontal="center" vertical="center" wrapText="1"/>
    </xf>
    <xf numFmtId="164" fontId="5" fillId="0" borderId="0" xfId="1" applyNumberFormat="1" applyFont="1" applyFill="1" applyBorder="1" applyAlignment="1">
      <alignment horizontal="center" vertical="center" wrapText="1"/>
    </xf>
    <xf numFmtId="164" fontId="5" fillId="2" borderId="0" xfId="1" applyNumberFormat="1" applyFont="1" applyFill="1" applyBorder="1" applyAlignment="1">
      <alignment horizontal="center" vertical="center" wrapText="1"/>
    </xf>
    <xf numFmtId="0" fontId="7" fillId="4"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0" xfId="0" applyFont="1" applyFill="1" applyBorder="1" applyAlignment="1">
      <alignment horizontal="justify" vertical="center" wrapText="1"/>
    </xf>
    <xf numFmtId="164" fontId="5" fillId="2" borderId="0" xfId="1" applyNumberFormat="1" applyFont="1" applyFill="1" applyBorder="1" applyAlignment="1">
      <alignment horizontal="justify" vertical="center" wrapText="1"/>
    </xf>
    <xf numFmtId="0" fontId="4" fillId="2" borderId="0" xfId="0" applyFont="1" applyFill="1" applyAlignment="1">
      <alignment horizontal="justify" wrapText="1"/>
    </xf>
    <xf numFmtId="10" fontId="10" fillId="0" borderId="15" xfId="2" applyNumberFormat="1" applyFont="1" applyBorder="1" applyAlignment="1">
      <alignment horizontal="center" vertical="center"/>
    </xf>
    <xf numFmtId="165" fontId="8" fillId="2" borderId="16" xfId="2" quotePrefix="1" applyNumberFormat="1" applyFont="1" applyFill="1" applyBorder="1" applyAlignment="1">
      <alignment horizontal="center" vertical="center" wrapText="1"/>
    </xf>
    <xf numFmtId="10" fontId="12" fillId="0" borderId="15" xfId="0" applyNumberFormat="1" applyFont="1" applyBorder="1" applyAlignment="1">
      <alignment horizontal="center" vertical="center"/>
    </xf>
    <xf numFmtId="9" fontId="12" fillId="0" borderId="15" xfId="0" applyNumberFormat="1" applyFont="1" applyBorder="1" applyAlignment="1">
      <alignment horizontal="center" vertical="center"/>
    </xf>
    <xf numFmtId="2" fontId="8" fillId="2" borderId="5" xfId="2" quotePrefix="1" applyNumberFormat="1" applyFont="1" applyFill="1" applyBorder="1" applyAlignment="1">
      <alignment horizontal="center" vertical="center" wrapText="1"/>
    </xf>
    <xf numFmtId="2" fontId="8" fillId="2" borderId="16" xfId="2" quotePrefix="1" applyNumberFormat="1" applyFont="1" applyFill="1" applyBorder="1" applyAlignment="1">
      <alignment horizontal="center" vertical="center" wrapText="1"/>
    </xf>
    <xf numFmtId="2" fontId="12" fillId="0" borderId="15" xfId="0" applyNumberFormat="1" applyFont="1" applyBorder="1" applyAlignment="1">
      <alignment horizontal="center" vertical="center"/>
    </xf>
    <xf numFmtId="1" fontId="12" fillId="0" borderId="15" xfId="0" applyNumberFormat="1" applyFont="1" applyBorder="1" applyAlignment="1">
      <alignment horizontal="center" vertical="center"/>
    </xf>
    <xf numFmtId="167" fontId="15" fillId="0" borderId="15" xfId="0" applyNumberFormat="1" applyFont="1" applyBorder="1" applyAlignment="1">
      <alignment horizontal="center" vertical="center"/>
    </xf>
    <xf numFmtId="2" fontId="15" fillId="0" borderId="15" xfId="0" applyNumberFormat="1" applyFont="1" applyBorder="1" applyAlignment="1">
      <alignment horizontal="center" vertical="center"/>
    </xf>
    <xf numFmtId="165" fontId="16" fillId="0" borderId="5" xfId="2" quotePrefix="1" applyNumberFormat="1" applyFont="1" applyFill="1" applyBorder="1" applyAlignment="1">
      <alignment horizontal="center" vertical="center" wrapText="1"/>
    </xf>
    <xf numFmtId="166" fontId="17" fillId="2" borderId="17" xfId="1" applyNumberFormat="1" applyFont="1" applyFill="1" applyBorder="1" applyAlignment="1">
      <alignment horizontal="justify" vertical="center" wrapText="1"/>
    </xf>
    <xf numFmtId="166" fontId="17" fillId="2" borderId="1" xfId="1" applyNumberFormat="1" applyFont="1" applyFill="1" applyBorder="1" applyAlignment="1">
      <alignment horizontal="justify" vertical="center" wrapText="1"/>
    </xf>
    <xf numFmtId="0" fontId="18" fillId="2" borderId="5" xfId="0" applyFont="1" applyFill="1" applyBorder="1" applyAlignment="1">
      <alignment horizontal="left" vertical="center" wrapText="1"/>
    </xf>
    <xf numFmtId="166" fontId="17" fillId="0" borderId="17" xfId="1" applyNumberFormat="1" applyFont="1" applyFill="1" applyBorder="1" applyAlignment="1">
      <alignment horizontal="justify" vertical="center" wrapText="1"/>
    </xf>
    <xf numFmtId="166" fontId="17" fillId="2" borderId="1" xfId="1" applyNumberFormat="1" applyFont="1" applyFill="1" applyBorder="1" applyAlignment="1">
      <alignment horizontal="left" vertical="center" wrapText="1"/>
    </xf>
    <xf numFmtId="1" fontId="19" fillId="0" borderId="15" xfId="0" applyNumberFormat="1" applyFont="1" applyBorder="1" applyAlignment="1">
      <alignment horizontal="center" vertical="center"/>
    </xf>
    <xf numFmtId="9" fontId="19" fillId="0" borderId="15" xfId="0" applyNumberFormat="1" applyFont="1" applyBorder="1" applyAlignment="1">
      <alignment horizontal="center" vertical="center"/>
    </xf>
    <xf numFmtId="2" fontId="8" fillId="0" borderId="5" xfId="2" quotePrefix="1" applyNumberFormat="1" applyFont="1" applyFill="1" applyBorder="1" applyAlignment="1">
      <alignment horizontal="center" vertical="center" wrapText="1"/>
    </xf>
    <xf numFmtId="166" fontId="17" fillId="0" borderId="1" xfId="1" applyNumberFormat="1" applyFont="1" applyFill="1" applyBorder="1" applyAlignment="1">
      <alignment horizontal="left" vertical="center" wrapText="1"/>
    </xf>
    <xf numFmtId="2" fontId="19" fillId="0" borderId="15" xfId="0" applyNumberFormat="1" applyFont="1" applyBorder="1" applyAlignment="1">
      <alignment horizontal="center" vertical="center"/>
    </xf>
    <xf numFmtId="2" fontId="20" fillId="0" borderId="15" xfId="0" applyNumberFormat="1" applyFont="1" applyBorder="1" applyAlignment="1">
      <alignment horizontal="center" vertical="center"/>
    </xf>
    <xf numFmtId="165" fontId="21" fillId="2" borderId="5" xfId="2" quotePrefix="1" applyNumberFormat="1" applyFont="1" applyFill="1" applyBorder="1" applyAlignment="1">
      <alignment horizontal="center" vertical="center" wrapText="1"/>
    </xf>
    <xf numFmtId="10" fontId="19" fillId="0" borderId="15" xfId="0" applyNumberFormat="1" applyFont="1" applyBorder="1" applyAlignment="1">
      <alignment horizontal="center" vertical="center"/>
    </xf>
    <xf numFmtId="10" fontId="22" fillId="0" borderId="15" xfId="2" applyNumberFormat="1" applyFont="1" applyBorder="1" applyAlignment="1">
      <alignment horizontal="center" vertical="center"/>
    </xf>
    <xf numFmtId="49" fontId="12" fillId="0" borderId="15" xfId="0" applyNumberFormat="1" applyFont="1" applyBorder="1" applyAlignment="1">
      <alignment horizontal="center" vertical="center"/>
    </xf>
    <xf numFmtId="0" fontId="7" fillId="2" borderId="5" xfId="0" applyFont="1" applyFill="1" applyBorder="1" applyAlignment="1">
      <alignment horizontal="center" vertical="center" wrapText="1"/>
    </xf>
    <xf numFmtId="9" fontId="22" fillId="0" borderId="15" xfId="2" applyNumberFormat="1" applyFont="1" applyBorder="1" applyAlignment="1">
      <alignment horizontal="center" vertical="center"/>
    </xf>
    <xf numFmtId="1" fontId="8" fillId="2" borderId="5" xfId="2" quotePrefix="1" applyNumberFormat="1" applyFont="1" applyFill="1" applyBorder="1" applyAlignment="1">
      <alignment horizontal="center" vertical="center" wrapText="1"/>
    </xf>
    <xf numFmtId="9" fontId="8" fillId="2" borderId="5" xfId="2" quotePrefix="1" applyNumberFormat="1" applyFont="1" applyFill="1" applyBorder="1" applyAlignment="1">
      <alignment horizontal="center" vertical="center" wrapText="1"/>
    </xf>
    <xf numFmtId="0" fontId="7" fillId="4" borderId="4" xfId="0" applyFont="1" applyFill="1" applyBorder="1" applyAlignment="1">
      <alignment horizontal="center" vertical="center" wrapText="1"/>
    </xf>
    <xf numFmtId="0" fontId="7" fillId="4" borderId="1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14"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4" fillId="2" borderId="1" xfId="0" applyFont="1" applyFill="1" applyBorder="1" applyAlignment="1">
      <alignment horizontal="center"/>
    </xf>
    <xf numFmtId="0" fontId="4" fillId="2" borderId="1" xfId="0" applyFont="1" applyFill="1" applyBorder="1" applyAlignment="1">
      <alignment horizontal="center" vertical="center"/>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3" fillId="3" borderId="2" xfId="0" applyFont="1" applyFill="1" applyBorder="1" applyAlignment="1">
      <alignment horizontal="center" vertical="center"/>
    </xf>
    <xf numFmtId="0" fontId="3" fillId="3" borderId="3" xfId="0" applyFont="1" applyFill="1" applyBorder="1" applyAlignment="1">
      <alignment horizontal="center" vertical="center"/>
    </xf>
    <xf numFmtId="0" fontId="13" fillId="3" borderId="1"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5" fillId="2" borderId="0" xfId="0" applyFont="1" applyFill="1" applyAlignment="1">
      <alignment horizontal="left" vertical="center" wrapText="1"/>
    </xf>
    <xf numFmtId="0" fontId="5" fillId="2" borderId="0" xfId="0" applyFont="1" applyFill="1" applyAlignment="1">
      <alignment horizontal="left" vertical="center"/>
    </xf>
    <xf numFmtId="0" fontId="4" fillId="2" borderId="0" xfId="0" applyFont="1" applyFill="1" applyAlignment="1">
      <alignment horizontal="left" vertical="center" wrapText="1"/>
    </xf>
    <xf numFmtId="0" fontId="4" fillId="2" borderId="0" xfId="0" applyFont="1" applyFill="1" applyAlignment="1">
      <alignment horizontal="left" vertical="center"/>
    </xf>
    <xf numFmtId="0" fontId="7" fillId="4" borderId="1" xfId="0" applyFont="1" applyFill="1" applyBorder="1" applyAlignment="1">
      <alignment horizontal="center" vertical="center" wrapText="1"/>
    </xf>
    <xf numFmtId="0" fontId="9" fillId="4" borderId="1" xfId="0" applyFont="1" applyFill="1" applyBorder="1" applyAlignment="1">
      <alignment horizontal="center" vertical="center" wrapText="1"/>
    </xf>
  </cellXfs>
  <cellStyles count="3">
    <cellStyle name="Millares" xfId="1" builtinId="3"/>
    <cellStyle name="Normal" xfId="0" builtinId="0"/>
    <cellStyle name="Porcentaje" xfId="2" builtinId="5"/>
  </cellStyles>
  <dxfs count="15">
    <dxf>
      <font>
        <b/>
        <i val="0"/>
        <color rgb="FF00B050"/>
      </font>
    </dxf>
    <dxf>
      <font>
        <b/>
        <i val="0"/>
        <color rgb="FF7030A0"/>
      </font>
      <numFmt numFmtId="14" formatCode="0.00%"/>
    </dxf>
    <dxf>
      <font>
        <b/>
        <i val="0"/>
        <color rgb="FF0070C0"/>
      </font>
      <numFmt numFmtId="3" formatCode="#,##0"/>
    </dxf>
    <dxf>
      <font>
        <b/>
        <i val="0"/>
        <color rgb="FF00B050"/>
      </font>
    </dxf>
    <dxf>
      <font>
        <b/>
        <i val="0"/>
        <color rgb="FF7030A0"/>
      </font>
      <numFmt numFmtId="14" formatCode="0.00%"/>
    </dxf>
    <dxf>
      <font>
        <b/>
        <i val="0"/>
        <color rgb="FF0070C0"/>
      </font>
      <numFmt numFmtId="3" formatCode="#,##0"/>
    </dxf>
    <dxf>
      <font>
        <b/>
        <i val="0"/>
        <color rgb="FF00B050"/>
      </font>
    </dxf>
    <dxf>
      <font>
        <b/>
        <i val="0"/>
        <color rgb="FF7030A0"/>
      </font>
      <numFmt numFmtId="14" formatCode="0.00%"/>
    </dxf>
    <dxf>
      <font>
        <b/>
        <i val="0"/>
        <color rgb="FF0070C0"/>
      </font>
      <numFmt numFmtId="3" formatCode="#,##0"/>
    </dxf>
    <dxf>
      <font>
        <b/>
        <i val="0"/>
        <color rgb="FF00B050"/>
      </font>
    </dxf>
    <dxf>
      <font>
        <b/>
        <i val="0"/>
        <color rgb="FF7030A0"/>
      </font>
      <numFmt numFmtId="14" formatCode="0.00%"/>
    </dxf>
    <dxf>
      <font>
        <b/>
        <i val="0"/>
        <color rgb="FF0070C0"/>
      </font>
      <numFmt numFmtId="3" formatCode="#,##0"/>
    </dxf>
    <dxf>
      <font>
        <b/>
        <i val="0"/>
        <color rgb="FF00B050"/>
      </font>
    </dxf>
    <dxf>
      <font>
        <b/>
        <i val="0"/>
        <color rgb="FF7030A0"/>
      </font>
      <numFmt numFmtId="14" formatCode="0.00%"/>
    </dxf>
    <dxf>
      <font>
        <b/>
        <i val="0"/>
        <color rgb="FF0070C0"/>
      </font>
      <numFmt numFmtId="3" formatCode="#,##0"/>
    </dxf>
  </dxfs>
  <tableStyles count="0" defaultTableStyle="TableStyleMedium2" defaultPivotStyle="PivotStyleLight16"/>
  <colors>
    <mruColors>
      <color rgb="FF3466CC"/>
      <color rgb="FFE2ECFD"/>
      <color rgb="FFC4BD97"/>
      <color rgb="FFC4BDBF"/>
      <color rgb="FFC49FBC"/>
      <color rgb="FF3399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3281643</xdr:colOff>
      <xdr:row>3</xdr:row>
      <xdr:rowOff>10005</xdr:rowOff>
    </xdr:to>
    <xdr:pic>
      <xdr:nvPicPr>
        <xdr:cNvPr id="4" name="Imagen 3">
          <a:extLst>
            <a:ext uri="{FF2B5EF4-FFF2-40B4-BE49-F238E27FC236}">
              <a16:creationId xmlns:a16="http://schemas.microsoft.com/office/drawing/2014/main" id="{B14DD115-20E0-4366-B2B3-1BB4AE3C019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391150" cy="98155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36"/>
  <sheetViews>
    <sheetView showGridLines="0" tabSelected="1" zoomScale="60" zoomScaleNormal="60" zoomScaleSheetLayoutView="30" zoomScalePageLayoutView="30" workbookViewId="0">
      <selection sqref="A1:B3"/>
    </sheetView>
  </sheetViews>
  <sheetFormatPr baseColWidth="10" defaultColWidth="11.42578125" defaultRowHeight="15.75" x14ac:dyDescent="0.25"/>
  <cols>
    <col min="1" max="1" width="31.5703125" style="1" customWidth="1"/>
    <col min="2" max="2" width="61.42578125" style="1" customWidth="1"/>
    <col min="3" max="3" width="15.42578125" style="1" customWidth="1"/>
    <col min="4" max="4" width="20.140625" style="1" customWidth="1"/>
    <col min="5" max="5" width="14.85546875" style="1" customWidth="1"/>
    <col min="6" max="6" width="13.5703125" style="1" customWidth="1"/>
    <col min="7" max="7" width="13.5703125" style="5" customWidth="1"/>
    <col min="8" max="8" width="12.140625" style="6" customWidth="1"/>
    <col min="9" max="9" width="14" style="1" customWidth="1"/>
    <col min="10" max="12" width="15" style="6" customWidth="1"/>
    <col min="13" max="13" width="17" style="6" customWidth="1"/>
    <col min="14" max="14" width="13.140625" style="7" customWidth="1"/>
    <col min="15" max="15" width="15.28515625" style="7" bestFit="1" customWidth="1"/>
    <col min="16" max="16" width="16.5703125" style="1" customWidth="1"/>
    <col min="17" max="17" width="15" style="1" customWidth="1"/>
    <col min="18" max="18" width="20" style="1" customWidth="1"/>
    <col min="19" max="20" width="15" style="6" customWidth="1"/>
    <col min="21" max="21" width="15.85546875" style="6" customWidth="1"/>
    <col min="22" max="22" width="15.85546875" style="1" customWidth="1"/>
    <col min="23" max="23" width="157.42578125" style="21" customWidth="1"/>
    <col min="24" max="24" width="170.5703125" style="1" customWidth="1"/>
    <col min="25" max="16384" width="11.42578125" style="1"/>
  </cols>
  <sheetData>
    <row r="1" spans="1:25" ht="25.5" customHeight="1" x14ac:dyDescent="0.25">
      <c r="A1" s="60"/>
      <c r="B1" s="60"/>
      <c r="C1" s="62" t="s">
        <v>0</v>
      </c>
      <c r="D1" s="63"/>
      <c r="E1" s="63"/>
      <c r="F1" s="63"/>
      <c r="G1" s="63"/>
      <c r="H1" s="63"/>
      <c r="I1" s="63"/>
      <c r="J1" s="63"/>
      <c r="K1" s="63"/>
      <c r="L1" s="63"/>
      <c r="M1" s="63"/>
      <c r="N1" s="63"/>
      <c r="O1" s="63"/>
      <c r="P1" s="63"/>
      <c r="Q1" s="63"/>
      <c r="R1" s="63"/>
      <c r="S1" s="63"/>
      <c r="T1" s="63"/>
      <c r="U1" s="64"/>
      <c r="V1" s="61" t="s">
        <v>14</v>
      </c>
      <c r="W1" s="61"/>
      <c r="X1" s="61"/>
    </row>
    <row r="2" spans="1:25" ht="25.5" customHeight="1" x14ac:dyDescent="0.25">
      <c r="A2" s="60"/>
      <c r="B2" s="60"/>
      <c r="C2" s="65"/>
      <c r="D2" s="66"/>
      <c r="E2" s="66"/>
      <c r="F2" s="66"/>
      <c r="G2" s="66"/>
      <c r="H2" s="66"/>
      <c r="I2" s="66"/>
      <c r="J2" s="66"/>
      <c r="K2" s="66"/>
      <c r="L2" s="66"/>
      <c r="M2" s="66"/>
      <c r="N2" s="66"/>
      <c r="O2" s="66"/>
      <c r="P2" s="66"/>
      <c r="Q2" s="66"/>
      <c r="R2" s="66"/>
      <c r="S2" s="66"/>
      <c r="T2" s="66"/>
      <c r="U2" s="67"/>
      <c r="V2" s="61" t="s">
        <v>17</v>
      </c>
      <c r="W2" s="61"/>
      <c r="X2" s="61"/>
    </row>
    <row r="3" spans="1:25" s="2" customFormat="1" ht="25.5" customHeight="1" x14ac:dyDescent="0.25">
      <c r="A3" s="60"/>
      <c r="B3" s="60"/>
      <c r="C3" s="68"/>
      <c r="D3" s="69"/>
      <c r="E3" s="69"/>
      <c r="F3" s="69"/>
      <c r="G3" s="69"/>
      <c r="H3" s="69"/>
      <c r="I3" s="69"/>
      <c r="J3" s="69"/>
      <c r="K3" s="69"/>
      <c r="L3" s="69"/>
      <c r="M3" s="69"/>
      <c r="N3" s="69"/>
      <c r="O3" s="69"/>
      <c r="P3" s="69"/>
      <c r="Q3" s="69"/>
      <c r="R3" s="69"/>
      <c r="S3" s="69"/>
      <c r="T3" s="69"/>
      <c r="U3" s="70"/>
      <c r="V3" s="61" t="s">
        <v>18</v>
      </c>
      <c r="W3" s="61"/>
      <c r="X3" s="61"/>
    </row>
    <row r="4" spans="1:25" s="2" customFormat="1" ht="13.15" customHeight="1" x14ac:dyDescent="0.25">
      <c r="A4" s="3"/>
      <c r="B4" s="3"/>
      <c r="C4" s="3"/>
      <c r="D4" s="3"/>
      <c r="E4" s="3"/>
      <c r="F4" s="3"/>
      <c r="G4" s="3"/>
      <c r="H4" s="4"/>
      <c r="I4" s="3"/>
      <c r="J4" s="4"/>
      <c r="K4" s="4"/>
      <c r="L4" s="4"/>
      <c r="M4" s="4"/>
      <c r="N4" s="3"/>
      <c r="O4" s="3"/>
      <c r="P4" s="3"/>
      <c r="Q4" s="3"/>
      <c r="R4" s="3"/>
      <c r="S4" s="4"/>
      <c r="T4" s="4"/>
      <c r="U4" s="4"/>
      <c r="V4" s="3"/>
      <c r="W4" s="19"/>
      <c r="X4" s="3"/>
    </row>
    <row r="5" spans="1:25" s="2" customFormat="1" ht="35.25" customHeight="1" x14ac:dyDescent="0.25">
      <c r="A5" s="71" t="s">
        <v>19</v>
      </c>
      <c r="B5" s="72"/>
      <c r="C5" s="72"/>
      <c r="D5" s="72"/>
      <c r="E5" s="72"/>
      <c r="F5" s="72"/>
      <c r="G5" s="72"/>
      <c r="H5" s="72"/>
      <c r="I5" s="72"/>
      <c r="J5" s="72"/>
      <c r="K5" s="72"/>
      <c r="L5" s="72"/>
      <c r="M5" s="72"/>
      <c r="N5" s="72"/>
      <c r="O5" s="72"/>
      <c r="P5" s="72"/>
      <c r="Q5" s="72"/>
      <c r="R5" s="72"/>
      <c r="S5" s="72"/>
      <c r="T5" s="72"/>
      <c r="U5" s="72"/>
      <c r="V5" s="72"/>
      <c r="W5" s="72"/>
      <c r="X5" s="72"/>
    </row>
    <row r="6" spans="1:25" x14ac:dyDescent="0.25">
      <c r="A6" s="3"/>
      <c r="B6" s="3"/>
      <c r="C6" s="3"/>
      <c r="D6" s="3"/>
      <c r="E6" s="3"/>
      <c r="F6" s="3"/>
      <c r="G6" s="3"/>
      <c r="H6" s="4"/>
      <c r="I6" s="3"/>
      <c r="J6" s="4"/>
      <c r="K6" s="4"/>
      <c r="L6" s="4"/>
      <c r="M6" s="4"/>
      <c r="N6" s="3"/>
      <c r="O6" s="3"/>
      <c r="P6" s="3"/>
      <c r="Q6" s="3"/>
      <c r="R6" s="3"/>
      <c r="S6" s="4"/>
      <c r="T6" s="4"/>
      <c r="U6" s="4"/>
      <c r="V6" s="3"/>
      <c r="W6" s="19"/>
      <c r="X6" s="3"/>
    </row>
    <row r="7" spans="1:25" ht="35.25" customHeight="1" x14ac:dyDescent="0.25">
      <c r="A7" s="57" t="s">
        <v>1</v>
      </c>
      <c r="B7" s="55" t="s">
        <v>2</v>
      </c>
      <c r="C7" s="58" t="s">
        <v>16</v>
      </c>
      <c r="D7" s="57" t="s">
        <v>31</v>
      </c>
      <c r="E7" s="58" t="s">
        <v>56</v>
      </c>
      <c r="F7" s="57" t="s">
        <v>3</v>
      </c>
      <c r="G7" s="57" t="s">
        <v>32</v>
      </c>
      <c r="H7" s="52" t="s">
        <v>33</v>
      </c>
      <c r="I7" s="57" t="s">
        <v>34</v>
      </c>
      <c r="J7" s="52" t="s">
        <v>35</v>
      </c>
      <c r="K7" s="57" t="s">
        <v>36</v>
      </c>
      <c r="L7" s="52" t="s">
        <v>60</v>
      </c>
      <c r="M7" s="80" t="s">
        <v>59</v>
      </c>
      <c r="N7" s="80"/>
      <c r="O7" s="80"/>
      <c r="P7" s="80"/>
      <c r="Q7" s="79" t="s">
        <v>61</v>
      </c>
      <c r="R7" s="57" t="s">
        <v>38</v>
      </c>
      <c r="S7" s="52" t="s">
        <v>39</v>
      </c>
      <c r="T7" s="58" t="s">
        <v>4</v>
      </c>
      <c r="U7" s="79" t="s">
        <v>5</v>
      </c>
      <c r="V7" s="79" t="s">
        <v>11</v>
      </c>
      <c r="W7" s="73" t="s">
        <v>10</v>
      </c>
      <c r="X7" s="73" t="s">
        <v>15</v>
      </c>
    </row>
    <row r="8" spans="1:25" ht="30.75" customHeight="1" x14ac:dyDescent="0.25">
      <c r="A8" s="55"/>
      <c r="B8" s="56"/>
      <c r="C8" s="59"/>
      <c r="D8" s="55"/>
      <c r="E8" s="59"/>
      <c r="F8" s="55"/>
      <c r="G8" s="55"/>
      <c r="H8" s="53"/>
      <c r="I8" s="55"/>
      <c r="J8" s="53"/>
      <c r="K8" s="55"/>
      <c r="L8" s="53"/>
      <c r="M8" s="16" t="s">
        <v>6</v>
      </c>
      <c r="N8" s="16" t="s">
        <v>7</v>
      </c>
      <c r="O8" s="16" t="s">
        <v>8</v>
      </c>
      <c r="P8" s="16" t="s">
        <v>9</v>
      </c>
      <c r="Q8" s="52"/>
      <c r="R8" s="55"/>
      <c r="S8" s="53"/>
      <c r="T8" s="59"/>
      <c r="U8" s="52"/>
      <c r="V8" s="52"/>
      <c r="W8" s="74"/>
      <c r="X8" s="74"/>
    </row>
    <row r="9" spans="1:25" s="10" customFormat="1" ht="409.5" customHeight="1" x14ac:dyDescent="0.25">
      <c r="A9" s="54" t="s">
        <v>20</v>
      </c>
      <c r="B9" s="35" t="s">
        <v>21</v>
      </c>
      <c r="C9" s="18" t="s">
        <v>27</v>
      </c>
      <c r="D9" s="17" t="s">
        <v>29</v>
      </c>
      <c r="E9" s="18" t="s">
        <v>57</v>
      </c>
      <c r="F9" s="8">
        <v>6.7999999999999996E-3</v>
      </c>
      <c r="G9" s="8">
        <v>8.9999999999999993E-3</v>
      </c>
      <c r="H9" s="8">
        <v>7.4000000000000003E-3</v>
      </c>
      <c r="I9" s="8">
        <v>1.0999999999999999E-2</v>
      </c>
      <c r="J9" s="8">
        <v>8.3999999999999995E-3</v>
      </c>
      <c r="K9" s="23">
        <v>1.2999999999999999E-2</v>
      </c>
      <c r="L9" s="8">
        <v>8.3999999999999995E-3</v>
      </c>
      <c r="M9" s="25">
        <v>0</v>
      </c>
      <c r="N9" s="25"/>
      <c r="O9" s="39"/>
      <c r="P9" s="47"/>
      <c r="Q9" s="46">
        <f>L9</f>
        <v>8.3999999999999995E-3</v>
      </c>
      <c r="R9" s="8">
        <v>1.4999999999999999E-2</v>
      </c>
      <c r="S9" s="8">
        <f>M9</f>
        <v>0</v>
      </c>
      <c r="T9" s="8">
        <f t="shared" ref="T9:T25" si="0">+IF(E9="Flujo",R9,IF(E9="Acumulado",SUM(K9,G9,I9,R9),"Error"))</f>
        <v>1.4999999999999999E-2</v>
      </c>
      <c r="U9" s="23">
        <f>L9</f>
        <v>8.3999999999999995E-3</v>
      </c>
      <c r="V9" s="22">
        <f t="shared" ref="V9:V22" si="1">+IF(U9/T9 &gt; 1, 100%, U9/T9)</f>
        <v>0.55999999999999994</v>
      </c>
      <c r="W9" s="33" t="s">
        <v>90</v>
      </c>
      <c r="X9" s="34" t="s">
        <v>91</v>
      </c>
      <c r="Y9" s="9"/>
    </row>
    <row r="10" spans="1:25" s="10" customFormat="1" ht="213.75" customHeight="1" x14ac:dyDescent="0.25">
      <c r="A10" s="54"/>
      <c r="B10" s="35" t="s">
        <v>105</v>
      </c>
      <c r="C10" s="18" t="s">
        <v>28</v>
      </c>
      <c r="D10" s="17" t="s">
        <v>30</v>
      </c>
      <c r="E10" s="18" t="s">
        <v>58</v>
      </c>
      <c r="F10" s="26">
        <v>0</v>
      </c>
      <c r="G10" s="26" t="s">
        <v>37</v>
      </c>
      <c r="H10" s="26" t="s">
        <v>37</v>
      </c>
      <c r="I10" s="26" t="s">
        <v>37</v>
      </c>
      <c r="J10" s="26" t="s">
        <v>37</v>
      </c>
      <c r="K10" s="27">
        <v>5</v>
      </c>
      <c r="L10" s="26">
        <v>4</v>
      </c>
      <c r="M10" s="29">
        <v>1</v>
      </c>
      <c r="N10" s="29"/>
      <c r="O10" s="38"/>
      <c r="P10" s="29"/>
      <c r="Q10" s="49">
        <f t="shared" ref="Q10:Q15" si="2">+M10/R10</f>
        <v>1</v>
      </c>
      <c r="R10" s="26">
        <v>1</v>
      </c>
      <c r="S10" s="8">
        <f t="shared" ref="S10:S33" si="3">M10</f>
        <v>1</v>
      </c>
      <c r="T10" s="8">
        <f t="shared" si="0"/>
        <v>6</v>
      </c>
      <c r="U10" s="23">
        <f>+M10+L10</f>
        <v>5</v>
      </c>
      <c r="V10" s="22">
        <f>+IF(U10/T10 &gt; 1, 100%, U10/T10)</f>
        <v>0.83333333333333337</v>
      </c>
      <c r="W10" s="33" t="s">
        <v>92</v>
      </c>
      <c r="X10" s="34" t="s">
        <v>93</v>
      </c>
      <c r="Y10" s="9"/>
    </row>
    <row r="11" spans="1:25" s="10" customFormat="1" ht="264.75" customHeight="1" x14ac:dyDescent="0.25">
      <c r="A11" s="54"/>
      <c r="B11" s="35" t="s">
        <v>22</v>
      </c>
      <c r="C11" s="18" t="s">
        <v>28</v>
      </c>
      <c r="D11" s="17" t="s">
        <v>29</v>
      </c>
      <c r="E11" s="18" t="s">
        <v>58</v>
      </c>
      <c r="F11" s="26">
        <v>3492</v>
      </c>
      <c r="G11" s="26">
        <v>920</v>
      </c>
      <c r="H11" s="26">
        <v>953</v>
      </c>
      <c r="I11" s="26">
        <v>920</v>
      </c>
      <c r="J11" s="26">
        <v>870</v>
      </c>
      <c r="K11" s="27">
        <v>920</v>
      </c>
      <c r="L11" s="26">
        <v>928</v>
      </c>
      <c r="M11" s="29">
        <v>828</v>
      </c>
      <c r="N11" s="29"/>
      <c r="O11" s="38"/>
      <c r="P11" s="29"/>
      <c r="Q11" s="49">
        <f>+M11/R11</f>
        <v>0.9</v>
      </c>
      <c r="R11" s="26">
        <v>920</v>
      </c>
      <c r="S11" s="8">
        <f t="shared" si="3"/>
        <v>828</v>
      </c>
      <c r="T11" s="8">
        <f t="shared" si="0"/>
        <v>3680</v>
      </c>
      <c r="U11" s="27">
        <f>+H11+J11+L11+M11+N11+O11+P11</f>
        <v>3579</v>
      </c>
      <c r="V11" s="22">
        <f t="shared" si="1"/>
        <v>0.97255434782608696</v>
      </c>
      <c r="W11" s="33" t="s">
        <v>94</v>
      </c>
      <c r="X11" s="37" t="s">
        <v>95</v>
      </c>
      <c r="Y11" s="9"/>
    </row>
    <row r="12" spans="1:25" s="10" customFormat="1" ht="195" customHeight="1" x14ac:dyDescent="0.25">
      <c r="A12" s="54"/>
      <c r="B12" s="35" t="s">
        <v>23</v>
      </c>
      <c r="C12" s="18" t="s">
        <v>28</v>
      </c>
      <c r="D12" s="17" t="s">
        <v>29</v>
      </c>
      <c r="E12" s="18" t="s">
        <v>58</v>
      </c>
      <c r="F12" s="26">
        <v>327</v>
      </c>
      <c r="G12" s="26">
        <v>200</v>
      </c>
      <c r="H12" s="26">
        <v>201</v>
      </c>
      <c r="I12" s="26">
        <v>200</v>
      </c>
      <c r="J12" s="26">
        <v>246</v>
      </c>
      <c r="K12" s="27">
        <v>200</v>
      </c>
      <c r="L12" s="26">
        <v>200</v>
      </c>
      <c r="M12" s="29">
        <v>18</v>
      </c>
      <c r="N12" s="29"/>
      <c r="O12" s="38"/>
      <c r="P12" s="29"/>
      <c r="Q12" s="49">
        <f t="shared" si="2"/>
        <v>0.09</v>
      </c>
      <c r="R12" s="26">
        <v>200</v>
      </c>
      <c r="S12" s="8">
        <f t="shared" si="3"/>
        <v>18</v>
      </c>
      <c r="T12" s="8">
        <f t="shared" si="0"/>
        <v>800</v>
      </c>
      <c r="U12" s="27">
        <f>+H12+J12+L12+M12+N12+O12+P12</f>
        <v>665</v>
      </c>
      <c r="V12" s="22">
        <f t="shared" si="1"/>
        <v>0.83125000000000004</v>
      </c>
      <c r="W12" s="33" t="s">
        <v>67</v>
      </c>
      <c r="X12" s="37" t="s">
        <v>96</v>
      </c>
      <c r="Y12" s="9"/>
    </row>
    <row r="13" spans="1:25" s="10" customFormat="1" ht="409.5" customHeight="1" x14ac:dyDescent="0.25">
      <c r="A13" s="54"/>
      <c r="B13" s="35" t="s">
        <v>24</v>
      </c>
      <c r="C13" s="18" t="s">
        <v>28</v>
      </c>
      <c r="D13" s="17" t="s">
        <v>29</v>
      </c>
      <c r="E13" s="18" t="s">
        <v>58</v>
      </c>
      <c r="F13" s="26">
        <v>1160</v>
      </c>
      <c r="G13" s="26">
        <v>680</v>
      </c>
      <c r="H13" s="26">
        <v>641</v>
      </c>
      <c r="I13" s="26">
        <v>600</v>
      </c>
      <c r="J13" s="26">
        <v>884</v>
      </c>
      <c r="K13" s="27">
        <v>1700</v>
      </c>
      <c r="L13" s="26">
        <v>1730</v>
      </c>
      <c r="M13" s="29">
        <v>0</v>
      </c>
      <c r="N13" s="29"/>
      <c r="O13" s="38"/>
      <c r="P13" s="29"/>
      <c r="Q13" s="49">
        <f t="shared" si="2"/>
        <v>0</v>
      </c>
      <c r="R13" s="26">
        <v>3175</v>
      </c>
      <c r="S13" s="8">
        <f t="shared" si="3"/>
        <v>0</v>
      </c>
      <c r="T13" s="8">
        <f t="shared" si="0"/>
        <v>6155</v>
      </c>
      <c r="U13" s="27">
        <f>+H13+J13+L13+M13+N13+O13+P13</f>
        <v>3255</v>
      </c>
      <c r="V13" s="22">
        <f t="shared" si="1"/>
        <v>0.52883834281072295</v>
      </c>
      <c r="W13" s="33" t="s">
        <v>107</v>
      </c>
      <c r="X13" s="37" t="s">
        <v>97</v>
      </c>
      <c r="Y13" s="9"/>
    </row>
    <row r="14" spans="1:25" s="10" customFormat="1" ht="320.25" customHeight="1" x14ac:dyDescent="0.25">
      <c r="A14" s="54"/>
      <c r="B14" s="35" t="s">
        <v>25</v>
      </c>
      <c r="C14" s="18" t="s">
        <v>28</v>
      </c>
      <c r="D14" s="17" t="s">
        <v>30</v>
      </c>
      <c r="E14" s="18" t="s">
        <v>58</v>
      </c>
      <c r="F14" s="26">
        <v>0</v>
      </c>
      <c r="G14" s="26">
        <v>3500</v>
      </c>
      <c r="H14" s="26">
        <v>3776</v>
      </c>
      <c r="I14" s="26">
        <v>5000</v>
      </c>
      <c r="J14" s="26">
        <v>5000</v>
      </c>
      <c r="K14" s="27">
        <v>17000</v>
      </c>
      <c r="L14" s="26">
        <v>17000</v>
      </c>
      <c r="M14" s="29">
        <v>8500</v>
      </c>
      <c r="N14" s="29"/>
      <c r="O14" s="38"/>
      <c r="P14" s="29"/>
      <c r="Q14" s="49">
        <f t="shared" si="2"/>
        <v>1</v>
      </c>
      <c r="R14" s="26">
        <f>8500</f>
        <v>8500</v>
      </c>
      <c r="S14" s="8">
        <f t="shared" si="3"/>
        <v>8500</v>
      </c>
      <c r="T14" s="8">
        <f t="shared" si="0"/>
        <v>34000</v>
      </c>
      <c r="U14" s="27">
        <f>+H14+J14+L14+M14+N14+O14+P14</f>
        <v>34276</v>
      </c>
      <c r="V14" s="22">
        <f t="shared" si="1"/>
        <v>1</v>
      </c>
      <c r="W14" s="33" t="s">
        <v>80</v>
      </c>
      <c r="X14" s="37" t="s">
        <v>81</v>
      </c>
    </row>
    <row r="15" spans="1:25" s="10" customFormat="1" ht="184.5" customHeight="1" x14ac:dyDescent="0.25">
      <c r="A15" s="54"/>
      <c r="B15" s="35" t="s">
        <v>26</v>
      </c>
      <c r="C15" s="18" t="s">
        <v>27</v>
      </c>
      <c r="D15" s="17" t="s">
        <v>30</v>
      </c>
      <c r="E15" s="18" t="s">
        <v>57</v>
      </c>
      <c r="F15" s="8">
        <v>0.31</v>
      </c>
      <c r="G15" s="8">
        <v>0.77</v>
      </c>
      <c r="H15" s="8">
        <v>0.98</v>
      </c>
      <c r="I15" s="8">
        <v>0.8</v>
      </c>
      <c r="J15" s="8">
        <v>1.07</v>
      </c>
      <c r="K15" s="23">
        <v>0.8</v>
      </c>
      <c r="L15" s="8">
        <v>0.8</v>
      </c>
      <c r="M15" s="25">
        <v>0.56000000000000005</v>
      </c>
      <c r="N15" s="25"/>
      <c r="O15" s="39"/>
      <c r="P15" s="24"/>
      <c r="Q15" s="49">
        <f t="shared" si="2"/>
        <v>0.70000000000000007</v>
      </c>
      <c r="R15" s="8">
        <v>0.8</v>
      </c>
      <c r="S15" s="8">
        <f t="shared" si="3"/>
        <v>0.56000000000000005</v>
      </c>
      <c r="T15" s="8">
        <f t="shared" si="0"/>
        <v>0.8</v>
      </c>
      <c r="U15" s="23">
        <f>+M15</f>
        <v>0.56000000000000005</v>
      </c>
      <c r="V15" s="22">
        <f t="shared" si="1"/>
        <v>0.70000000000000007</v>
      </c>
      <c r="W15" s="33" t="s">
        <v>68</v>
      </c>
      <c r="X15" s="37" t="s">
        <v>98</v>
      </c>
    </row>
    <row r="16" spans="1:25" s="10" customFormat="1" ht="195.75" customHeight="1" x14ac:dyDescent="0.25">
      <c r="A16" s="54" t="s">
        <v>108</v>
      </c>
      <c r="B16" s="35" t="s">
        <v>40</v>
      </c>
      <c r="C16" s="18" t="s">
        <v>28</v>
      </c>
      <c r="D16" s="17" t="s">
        <v>30</v>
      </c>
      <c r="E16" s="18" t="s">
        <v>58</v>
      </c>
      <c r="F16" s="26">
        <v>84</v>
      </c>
      <c r="G16" s="26">
        <v>13</v>
      </c>
      <c r="H16" s="26">
        <v>13</v>
      </c>
      <c r="I16" s="26">
        <v>30</v>
      </c>
      <c r="J16" s="26">
        <v>30</v>
      </c>
      <c r="K16" s="27">
        <v>20</v>
      </c>
      <c r="L16" s="26">
        <v>15</v>
      </c>
      <c r="M16" s="29">
        <v>0</v>
      </c>
      <c r="N16" s="29"/>
      <c r="O16" s="38"/>
      <c r="P16" s="29"/>
      <c r="Q16" s="49">
        <f t="shared" ref="Q16:Q33" si="4">+M16/R16</f>
        <v>0</v>
      </c>
      <c r="R16" s="26">
        <v>37</v>
      </c>
      <c r="S16" s="8">
        <f t="shared" si="3"/>
        <v>0</v>
      </c>
      <c r="T16" s="8">
        <f t="shared" si="0"/>
        <v>100</v>
      </c>
      <c r="U16" s="27">
        <f>+H16+J16+L16+M16+N16+O16+P16</f>
        <v>58</v>
      </c>
      <c r="V16" s="22">
        <f t="shared" si="1"/>
        <v>0.57999999999999996</v>
      </c>
      <c r="W16" s="33" t="s">
        <v>69</v>
      </c>
      <c r="X16" s="37" t="s">
        <v>82</v>
      </c>
    </row>
    <row r="17" spans="1:24" s="10" customFormat="1" ht="148.5" customHeight="1" x14ac:dyDescent="0.25">
      <c r="A17" s="54"/>
      <c r="B17" s="35" t="s">
        <v>41</v>
      </c>
      <c r="C17" s="18" t="s">
        <v>28</v>
      </c>
      <c r="D17" s="17" t="s">
        <v>30</v>
      </c>
      <c r="E17" s="18" t="s">
        <v>58</v>
      </c>
      <c r="F17" s="26">
        <v>5</v>
      </c>
      <c r="G17" s="26" t="s">
        <v>37</v>
      </c>
      <c r="H17" s="26" t="s">
        <v>37</v>
      </c>
      <c r="I17" s="26" t="s">
        <v>37</v>
      </c>
      <c r="J17" s="26" t="s">
        <v>37</v>
      </c>
      <c r="K17" s="27">
        <v>5</v>
      </c>
      <c r="L17" s="26">
        <v>5</v>
      </c>
      <c r="M17" s="29">
        <v>0</v>
      </c>
      <c r="N17" s="29"/>
      <c r="O17" s="38"/>
      <c r="P17" s="29"/>
      <c r="Q17" s="49">
        <f t="shared" si="4"/>
        <v>0</v>
      </c>
      <c r="R17" s="26">
        <v>15</v>
      </c>
      <c r="S17" s="8">
        <f t="shared" si="3"/>
        <v>0</v>
      </c>
      <c r="T17" s="8">
        <f t="shared" si="0"/>
        <v>20</v>
      </c>
      <c r="U17" s="27">
        <f>+L17+M17+N17+O17+P17</f>
        <v>5</v>
      </c>
      <c r="V17" s="22">
        <f t="shared" si="1"/>
        <v>0.25</v>
      </c>
      <c r="W17" s="33" t="s">
        <v>109</v>
      </c>
      <c r="X17" s="37" t="s">
        <v>83</v>
      </c>
    </row>
    <row r="18" spans="1:24" s="10" customFormat="1" ht="356.25" customHeight="1" x14ac:dyDescent="0.25">
      <c r="A18" s="54"/>
      <c r="B18" s="35" t="s">
        <v>110</v>
      </c>
      <c r="C18" s="18" t="s">
        <v>28</v>
      </c>
      <c r="D18" s="17" t="s">
        <v>30</v>
      </c>
      <c r="E18" s="18" t="s">
        <v>58</v>
      </c>
      <c r="F18" s="26">
        <v>5</v>
      </c>
      <c r="G18" s="26" t="s">
        <v>37</v>
      </c>
      <c r="H18" s="26" t="s">
        <v>37</v>
      </c>
      <c r="I18" s="26" t="s">
        <v>37</v>
      </c>
      <c r="J18" s="26" t="s">
        <v>37</v>
      </c>
      <c r="K18" s="27">
        <v>10</v>
      </c>
      <c r="L18" s="26">
        <v>5</v>
      </c>
      <c r="M18" s="29">
        <v>2</v>
      </c>
      <c r="N18" s="29"/>
      <c r="O18" s="38"/>
      <c r="P18" s="29"/>
      <c r="Q18" s="49">
        <f t="shared" si="4"/>
        <v>0.2</v>
      </c>
      <c r="R18" s="26">
        <v>10</v>
      </c>
      <c r="S18" s="8">
        <f t="shared" si="3"/>
        <v>2</v>
      </c>
      <c r="T18" s="32">
        <f t="shared" si="0"/>
        <v>20</v>
      </c>
      <c r="U18" s="27">
        <f>+L18+M18+N18+O18+P18</f>
        <v>7</v>
      </c>
      <c r="V18" s="22">
        <f t="shared" si="1"/>
        <v>0.35</v>
      </c>
      <c r="W18" s="33" t="s">
        <v>70</v>
      </c>
      <c r="X18" s="37" t="s">
        <v>99</v>
      </c>
    </row>
    <row r="19" spans="1:24" s="10" customFormat="1" ht="217.5" customHeight="1" x14ac:dyDescent="0.25">
      <c r="A19" s="54" t="s">
        <v>111</v>
      </c>
      <c r="B19" s="35" t="s">
        <v>42</v>
      </c>
      <c r="C19" s="18" t="s">
        <v>45</v>
      </c>
      <c r="D19" s="17" t="s">
        <v>29</v>
      </c>
      <c r="E19" s="18" t="s">
        <v>57</v>
      </c>
      <c r="F19" s="40">
        <v>0.88</v>
      </c>
      <c r="G19" s="40">
        <v>0.89</v>
      </c>
      <c r="H19" s="40">
        <v>0.89</v>
      </c>
      <c r="I19" s="40">
        <v>0.89</v>
      </c>
      <c r="J19" s="40">
        <v>0.91</v>
      </c>
      <c r="K19" s="40">
        <v>0.9</v>
      </c>
      <c r="L19" s="40">
        <v>0.92</v>
      </c>
      <c r="M19" s="25">
        <v>0</v>
      </c>
      <c r="N19" s="25"/>
      <c r="O19" s="39"/>
      <c r="P19" s="24"/>
      <c r="Q19" s="49">
        <f t="shared" si="4"/>
        <v>0</v>
      </c>
      <c r="R19" s="26">
        <v>0.9</v>
      </c>
      <c r="S19" s="8">
        <f>M19</f>
        <v>0</v>
      </c>
      <c r="T19" s="26">
        <f t="shared" si="0"/>
        <v>0.9</v>
      </c>
      <c r="U19" s="27">
        <f>+L19</f>
        <v>0.92</v>
      </c>
      <c r="V19" s="22">
        <f>+IF(U19/T19 &gt; 1, 100%, U19/T19)</f>
        <v>1</v>
      </c>
      <c r="W19" s="33" t="s">
        <v>71</v>
      </c>
      <c r="X19" s="37" t="s">
        <v>84</v>
      </c>
    </row>
    <row r="20" spans="1:24" s="10" customFormat="1" ht="148.5" customHeight="1" x14ac:dyDescent="0.25">
      <c r="A20" s="54"/>
      <c r="B20" s="35" t="s">
        <v>43</v>
      </c>
      <c r="C20" s="18" t="s">
        <v>28</v>
      </c>
      <c r="D20" s="17" t="s">
        <v>29</v>
      </c>
      <c r="E20" s="18" t="s">
        <v>58</v>
      </c>
      <c r="F20" s="26">
        <v>28998</v>
      </c>
      <c r="G20" s="26">
        <v>12000</v>
      </c>
      <c r="H20" s="26">
        <v>12388</v>
      </c>
      <c r="I20" s="26">
        <v>13000</v>
      </c>
      <c r="J20" s="26">
        <v>15045</v>
      </c>
      <c r="K20" s="27">
        <v>14500</v>
      </c>
      <c r="L20" s="26">
        <v>15646</v>
      </c>
      <c r="M20" s="29">
        <v>3453</v>
      </c>
      <c r="N20" s="29"/>
      <c r="O20" s="38"/>
      <c r="P20" s="29"/>
      <c r="Q20" s="49">
        <f t="shared" si="4"/>
        <v>0.22277419354838709</v>
      </c>
      <c r="R20" s="26">
        <v>15500</v>
      </c>
      <c r="S20" s="8">
        <f t="shared" si="3"/>
        <v>3453</v>
      </c>
      <c r="T20" s="8">
        <f t="shared" si="0"/>
        <v>55000</v>
      </c>
      <c r="U20" s="27">
        <f>+H20+J20+P20+L20+M20+N20+O20</f>
        <v>46532</v>
      </c>
      <c r="V20" s="22">
        <f t="shared" si="1"/>
        <v>0.84603636363636359</v>
      </c>
      <c r="W20" s="33" t="s">
        <v>72</v>
      </c>
      <c r="X20" s="37" t="s">
        <v>112</v>
      </c>
    </row>
    <row r="21" spans="1:24" s="10" customFormat="1" ht="338.25" customHeight="1" x14ac:dyDescent="0.25">
      <c r="A21" s="54"/>
      <c r="B21" s="35" t="s">
        <v>44</v>
      </c>
      <c r="C21" s="18" t="s">
        <v>28</v>
      </c>
      <c r="D21" s="17" t="s">
        <v>30</v>
      </c>
      <c r="E21" s="18" t="s">
        <v>58</v>
      </c>
      <c r="F21" s="26">
        <v>1200</v>
      </c>
      <c r="G21" s="26">
        <v>216</v>
      </c>
      <c r="H21" s="26">
        <v>217</v>
      </c>
      <c r="I21" s="26">
        <v>317</v>
      </c>
      <c r="J21" s="26">
        <v>207</v>
      </c>
      <c r="K21" s="27">
        <v>179</v>
      </c>
      <c r="L21" s="26">
        <v>182</v>
      </c>
      <c r="M21" s="29">
        <v>6</v>
      </c>
      <c r="N21" s="29"/>
      <c r="O21" s="38"/>
      <c r="P21" s="29"/>
      <c r="Q21" s="49">
        <f t="shared" si="4"/>
        <v>3.3519553072625698E-2</v>
      </c>
      <c r="R21" s="26">
        <v>179</v>
      </c>
      <c r="S21" s="8">
        <f t="shared" si="3"/>
        <v>6</v>
      </c>
      <c r="T21" s="8">
        <f t="shared" si="0"/>
        <v>891</v>
      </c>
      <c r="U21" s="27">
        <f>+H21+J21+P21+L21+M21+N21+O21</f>
        <v>612</v>
      </c>
      <c r="V21" s="22">
        <f t="shared" si="1"/>
        <v>0.68686868686868685</v>
      </c>
      <c r="W21" s="33" t="s">
        <v>73</v>
      </c>
      <c r="X21" s="37" t="s">
        <v>86</v>
      </c>
    </row>
    <row r="22" spans="1:24" s="10" customFormat="1" ht="338.25" customHeight="1" x14ac:dyDescent="0.25">
      <c r="A22" s="54"/>
      <c r="B22" s="35" t="s">
        <v>62</v>
      </c>
      <c r="C22" s="18" t="s">
        <v>28</v>
      </c>
      <c r="D22" s="48" t="s">
        <v>30</v>
      </c>
      <c r="E22" s="18" t="s">
        <v>58</v>
      </c>
      <c r="F22" s="26">
        <v>0</v>
      </c>
      <c r="G22" s="26" t="s">
        <v>37</v>
      </c>
      <c r="H22" s="26" t="s">
        <v>37</v>
      </c>
      <c r="I22" s="26" t="s">
        <v>37</v>
      </c>
      <c r="J22" s="26" t="s">
        <v>37</v>
      </c>
      <c r="K22" s="26" t="s">
        <v>37</v>
      </c>
      <c r="L22" s="26" t="s">
        <v>37</v>
      </c>
      <c r="M22" s="29">
        <v>0</v>
      </c>
      <c r="N22" s="29"/>
      <c r="O22" s="38"/>
      <c r="P22" s="29"/>
      <c r="Q22" s="49">
        <f t="shared" si="4"/>
        <v>0</v>
      </c>
      <c r="R22" s="26">
        <v>9</v>
      </c>
      <c r="S22" s="8">
        <f>+M22</f>
        <v>0</v>
      </c>
      <c r="T22" s="8">
        <f t="shared" si="0"/>
        <v>9</v>
      </c>
      <c r="U22" s="27">
        <f>+M22+N22+O22+P22</f>
        <v>0</v>
      </c>
      <c r="V22" s="22">
        <f t="shared" si="1"/>
        <v>0</v>
      </c>
      <c r="W22" s="33" t="s">
        <v>74</v>
      </c>
      <c r="X22" s="37" t="s">
        <v>113</v>
      </c>
    </row>
    <row r="23" spans="1:24" s="10" customFormat="1" ht="393.75" x14ac:dyDescent="0.25">
      <c r="A23" s="54" t="s">
        <v>46</v>
      </c>
      <c r="B23" s="35" t="s">
        <v>47</v>
      </c>
      <c r="C23" s="18" t="s">
        <v>28</v>
      </c>
      <c r="D23" s="17" t="s">
        <v>29</v>
      </c>
      <c r="E23" s="18" t="s">
        <v>58</v>
      </c>
      <c r="F23" s="26">
        <v>84</v>
      </c>
      <c r="G23" s="26">
        <v>10</v>
      </c>
      <c r="H23" s="40">
        <v>16</v>
      </c>
      <c r="I23" s="26">
        <v>20</v>
      </c>
      <c r="J23" s="40">
        <v>20</v>
      </c>
      <c r="K23" s="27">
        <v>30</v>
      </c>
      <c r="L23" s="40">
        <v>51</v>
      </c>
      <c r="M23" s="29">
        <v>47</v>
      </c>
      <c r="N23" s="29"/>
      <c r="O23" s="38"/>
      <c r="P23" s="29"/>
      <c r="Q23" s="49">
        <f t="shared" si="4"/>
        <v>0.71212121212121215</v>
      </c>
      <c r="R23" s="26">
        <v>66</v>
      </c>
      <c r="S23" s="8">
        <f t="shared" si="3"/>
        <v>47</v>
      </c>
      <c r="T23" s="8">
        <f t="shared" si="0"/>
        <v>126</v>
      </c>
      <c r="U23" s="27">
        <f>+H23+J23+P23+L23+M23+N23+O23</f>
        <v>134</v>
      </c>
      <c r="V23" s="22">
        <f t="shared" ref="V23:V25" si="5">+IF(U23/T23 &gt; 1, 100%, U23/T23)</f>
        <v>1</v>
      </c>
      <c r="W23" s="33" t="s">
        <v>75</v>
      </c>
      <c r="X23" s="37" t="s">
        <v>85</v>
      </c>
    </row>
    <row r="24" spans="1:24" s="10" customFormat="1" ht="275.25" customHeight="1" x14ac:dyDescent="0.25">
      <c r="A24" s="54"/>
      <c r="B24" s="35" t="s">
        <v>48</v>
      </c>
      <c r="C24" s="18" t="s">
        <v>28</v>
      </c>
      <c r="D24" s="17" t="s">
        <v>29</v>
      </c>
      <c r="E24" s="18" t="s">
        <v>58</v>
      </c>
      <c r="F24" s="26">
        <v>20</v>
      </c>
      <c r="G24" s="26">
        <v>4</v>
      </c>
      <c r="H24" s="26">
        <v>1</v>
      </c>
      <c r="I24" s="26">
        <v>7</v>
      </c>
      <c r="J24" s="26">
        <v>14</v>
      </c>
      <c r="K24" s="27">
        <v>7</v>
      </c>
      <c r="L24" s="26">
        <v>7</v>
      </c>
      <c r="M24" s="29">
        <v>3</v>
      </c>
      <c r="N24" s="29"/>
      <c r="O24" s="38"/>
      <c r="P24" s="29"/>
      <c r="Q24" s="49">
        <f t="shared" si="4"/>
        <v>0.42857142857142855</v>
      </c>
      <c r="R24" s="26">
        <v>7</v>
      </c>
      <c r="S24" s="8">
        <f t="shared" si="3"/>
        <v>3</v>
      </c>
      <c r="T24" s="8">
        <f t="shared" si="0"/>
        <v>25</v>
      </c>
      <c r="U24" s="27">
        <f>+H24+J24+P24+L24+M24+N24+O24</f>
        <v>25</v>
      </c>
      <c r="V24" s="22">
        <f>+IF(U24/T24 &gt; 1, 100%, U24/T24)</f>
        <v>1</v>
      </c>
      <c r="W24" s="33" t="s">
        <v>114</v>
      </c>
      <c r="X24" s="37" t="s">
        <v>100</v>
      </c>
    </row>
    <row r="25" spans="1:24" s="10" customFormat="1" ht="148.5" customHeight="1" x14ac:dyDescent="0.25">
      <c r="A25" s="54"/>
      <c r="B25" s="35" t="s">
        <v>49</v>
      </c>
      <c r="C25" s="18" t="s">
        <v>28</v>
      </c>
      <c r="D25" s="17" t="s">
        <v>29</v>
      </c>
      <c r="E25" s="18" t="s">
        <v>58</v>
      </c>
      <c r="F25" s="26">
        <v>1</v>
      </c>
      <c r="G25" s="26">
        <v>1</v>
      </c>
      <c r="H25" s="26">
        <v>0</v>
      </c>
      <c r="I25" s="26">
        <v>2</v>
      </c>
      <c r="J25" s="26">
        <v>3</v>
      </c>
      <c r="K25" s="27">
        <v>1</v>
      </c>
      <c r="L25" s="26">
        <v>1</v>
      </c>
      <c r="M25" s="29">
        <v>1</v>
      </c>
      <c r="N25" s="29"/>
      <c r="O25" s="38"/>
      <c r="P25" s="29"/>
      <c r="Q25" s="49">
        <f t="shared" si="4"/>
        <v>1</v>
      </c>
      <c r="R25" s="26">
        <v>1</v>
      </c>
      <c r="S25" s="8">
        <f t="shared" si="3"/>
        <v>1</v>
      </c>
      <c r="T25" s="8">
        <f t="shared" si="0"/>
        <v>5</v>
      </c>
      <c r="U25" s="27">
        <f>+H25+J25+P25+L25+M25+N25+O25</f>
        <v>5</v>
      </c>
      <c r="V25" s="22">
        <f t="shared" si="5"/>
        <v>1</v>
      </c>
      <c r="W25" s="33" t="s">
        <v>115</v>
      </c>
      <c r="X25" s="37" t="s">
        <v>101</v>
      </c>
    </row>
    <row r="26" spans="1:24" s="10" customFormat="1" ht="148.5" customHeight="1" x14ac:dyDescent="0.25">
      <c r="A26" s="54" t="s">
        <v>50</v>
      </c>
      <c r="B26" s="35" t="s">
        <v>106</v>
      </c>
      <c r="C26" s="18" t="s">
        <v>28</v>
      </c>
      <c r="D26" s="17" t="s">
        <v>29</v>
      </c>
      <c r="E26" s="18" t="s">
        <v>58</v>
      </c>
      <c r="F26" s="30">
        <v>2.1</v>
      </c>
      <c r="G26" s="30">
        <v>1</v>
      </c>
      <c r="H26" s="30">
        <v>1</v>
      </c>
      <c r="I26" s="30">
        <v>1.5</v>
      </c>
      <c r="J26" s="30">
        <v>1.5</v>
      </c>
      <c r="K26" s="30">
        <v>1.9</v>
      </c>
      <c r="L26" s="30">
        <v>1.9</v>
      </c>
      <c r="M26" s="28">
        <v>0.14000000000000001</v>
      </c>
      <c r="N26" s="28"/>
      <c r="O26" s="42"/>
      <c r="P26" s="28"/>
      <c r="Q26" s="49">
        <f>+M26/R26</f>
        <v>6.6666666666666666E-2</v>
      </c>
      <c r="R26" s="30">
        <v>2.1</v>
      </c>
      <c r="S26" s="28">
        <f>M26</f>
        <v>0.14000000000000001</v>
      </c>
      <c r="T26" s="31">
        <f>IF(E26="Flujo",R26,IF(E26="Acumulado",SUM(G26,I26,K26,R26),"Error"))</f>
        <v>6.5</v>
      </c>
      <c r="U26" s="43">
        <f>+H26+J26+P26+L26+M26</f>
        <v>4.54</v>
      </c>
      <c r="V26" s="22">
        <f>+IF(U26/T26 &gt; 1, 100%, U26/T26)</f>
        <v>0.69846153846153847</v>
      </c>
      <c r="W26" s="36" t="s">
        <v>76</v>
      </c>
      <c r="X26" s="37" t="s">
        <v>104</v>
      </c>
    </row>
    <row r="27" spans="1:24" s="10" customFormat="1" ht="244.5" customHeight="1" x14ac:dyDescent="0.25">
      <c r="A27" s="54"/>
      <c r="B27" s="35" t="s">
        <v>51</v>
      </c>
      <c r="C27" s="18" t="s">
        <v>27</v>
      </c>
      <c r="D27" s="17" t="s">
        <v>29</v>
      </c>
      <c r="E27" s="18" t="s">
        <v>57</v>
      </c>
      <c r="F27" s="8">
        <v>1.2E-2</v>
      </c>
      <c r="G27" s="8">
        <v>1.4999999999999999E-2</v>
      </c>
      <c r="H27" s="8">
        <v>2.4E-2</v>
      </c>
      <c r="I27" s="8">
        <v>1.6E-2</v>
      </c>
      <c r="J27" s="8">
        <v>2.4E-2</v>
      </c>
      <c r="K27" s="23">
        <v>1.7999999999999999E-2</v>
      </c>
      <c r="L27" s="8">
        <v>2.4E-2</v>
      </c>
      <c r="M27" s="25">
        <v>0</v>
      </c>
      <c r="N27" s="25"/>
      <c r="O27" s="44"/>
      <c r="P27" s="44"/>
      <c r="Q27" s="49">
        <f>+M27/R27</f>
        <v>0</v>
      </c>
      <c r="R27" s="8">
        <v>0.02</v>
      </c>
      <c r="S27" s="8">
        <f t="shared" si="3"/>
        <v>0</v>
      </c>
      <c r="T27" s="8">
        <f t="shared" ref="T27:T33" si="6">+IF(E27="Flujo",R27,IF(E27="Acumulado",SUM(K27,G27,I27,R27),"Error"))</f>
        <v>0.02</v>
      </c>
      <c r="U27" s="23">
        <f>+L27</f>
        <v>2.4E-2</v>
      </c>
      <c r="V27" s="22">
        <f>+IF(U27/T27 &gt; 1, 100%, U27/T27)</f>
        <v>1</v>
      </c>
      <c r="W27" s="36" t="s">
        <v>88</v>
      </c>
      <c r="X27" s="41" t="s">
        <v>89</v>
      </c>
    </row>
    <row r="28" spans="1:24" s="10" customFormat="1" ht="406.5" customHeight="1" x14ac:dyDescent="0.25">
      <c r="A28" s="54"/>
      <c r="B28" s="35" t="s">
        <v>52</v>
      </c>
      <c r="C28" s="18" t="s">
        <v>27</v>
      </c>
      <c r="D28" s="17" t="s">
        <v>29</v>
      </c>
      <c r="E28" s="18" t="s">
        <v>57</v>
      </c>
      <c r="F28" s="8">
        <v>1.6999999999999999E-3</v>
      </c>
      <c r="G28" s="8">
        <v>2.5000000000000001E-3</v>
      </c>
      <c r="H28" s="8">
        <v>1.6000000000000001E-3</v>
      </c>
      <c r="I28" s="8">
        <v>2.8E-3</v>
      </c>
      <c r="J28" s="8">
        <v>1.8E-3</v>
      </c>
      <c r="K28" s="23">
        <v>3.2000000000000002E-3</v>
      </c>
      <c r="L28" s="8">
        <v>1.8E-3</v>
      </c>
      <c r="M28" s="25">
        <v>0</v>
      </c>
      <c r="N28" s="25"/>
      <c r="O28" s="39"/>
      <c r="P28" s="24"/>
      <c r="Q28" s="49">
        <f t="shared" si="4"/>
        <v>0</v>
      </c>
      <c r="R28" s="8">
        <v>3.5000000000000001E-3</v>
      </c>
      <c r="S28" s="8">
        <f t="shared" si="3"/>
        <v>0</v>
      </c>
      <c r="T28" s="8">
        <f t="shared" si="6"/>
        <v>3.5000000000000001E-3</v>
      </c>
      <c r="U28" s="23">
        <f>+L28</f>
        <v>1.8E-3</v>
      </c>
      <c r="V28" s="22">
        <f>+IF(U28/T28 &gt; 1, 100%, U28/T28)</f>
        <v>0.51428571428571423</v>
      </c>
      <c r="W28" s="33" t="s">
        <v>90</v>
      </c>
      <c r="X28" s="34" t="s">
        <v>91</v>
      </c>
    </row>
    <row r="29" spans="1:24" s="10" customFormat="1" ht="148.5" customHeight="1" x14ac:dyDescent="0.25">
      <c r="A29" s="54"/>
      <c r="B29" s="35" t="s">
        <v>53</v>
      </c>
      <c r="C29" s="18" t="s">
        <v>28</v>
      </c>
      <c r="D29" s="17" t="s">
        <v>29</v>
      </c>
      <c r="E29" s="18" t="s">
        <v>58</v>
      </c>
      <c r="F29" s="26">
        <v>25</v>
      </c>
      <c r="G29" s="26">
        <v>11</v>
      </c>
      <c r="H29" s="26">
        <v>18</v>
      </c>
      <c r="I29" s="26">
        <v>14</v>
      </c>
      <c r="J29" s="26">
        <v>15</v>
      </c>
      <c r="K29" s="27">
        <f>16+5</f>
        <v>21</v>
      </c>
      <c r="L29" s="26">
        <v>16</v>
      </c>
      <c r="M29" s="29">
        <v>0</v>
      </c>
      <c r="N29" s="29"/>
      <c r="O29" s="38"/>
      <c r="P29" s="29"/>
      <c r="Q29" s="49">
        <f t="shared" si="4"/>
        <v>0</v>
      </c>
      <c r="R29" s="26">
        <v>18</v>
      </c>
      <c r="S29" s="8">
        <f t="shared" si="3"/>
        <v>0</v>
      </c>
      <c r="T29" s="8">
        <f t="shared" si="6"/>
        <v>64</v>
      </c>
      <c r="U29" s="27">
        <f>+H29+J29+P29+L29+M29+N29+O29</f>
        <v>49</v>
      </c>
      <c r="V29" s="22">
        <f>+IF(U29/T29 &gt; 1, 100%, U29/T29)</f>
        <v>0.765625</v>
      </c>
      <c r="W29" s="36" t="s">
        <v>116</v>
      </c>
      <c r="X29" s="41" t="s">
        <v>117</v>
      </c>
    </row>
    <row r="30" spans="1:24" s="10" customFormat="1" ht="246" customHeight="1" x14ac:dyDescent="0.25">
      <c r="A30" s="54"/>
      <c r="B30" s="35" t="s">
        <v>54</v>
      </c>
      <c r="C30" s="18" t="s">
        <v>28</v>
      </c>
      <c r="D30" s="17" t="s">
        <v>29</v>
      </c>
      <c r="E30" s="18" t="s">
        <v>58</v>
      </c>
      <c r="F30" s="26">
        <v>4000</v>
      </c>
      <c r="G30" s="26">
        <v>600</v>
      </c>
      <c r="H30" s="26">
        <v>600</v>
      </c>
      <c r="I30" s="26">
        <v>1500</v>
      </c>
      <c r="J30" s="26">
        <v>1100</v>
      </c>
      <c r="K30" s="27">
        <v>1500</v>
      </c>
      <c r="L30" s="26">
        <v>1900</v>
      </c>
      <c r="M30" s="29">
        <v>413</v>
      </c>
      <c r="N30" s="29"/>
      <c r="O30" s="38"/>
      <c r="P30" s="29"/>
      <c r="Q30" s="49">
        <f t="shared" si="4"/>
        <v>0.29970972423802611</v>
      </c>
      <c r="R30" s="26">
        <v>1378</v>
      </c>
      <c r="S30" s="8">
        <f t="shared" si="3"/>
        <v>413</v>
      </c>
      <c r="T30" s="8">
        <f t="shared" si="6"/>
        <v>4978</v>
      </c>
      <c r="U30" s="27">
        <f>+H30+J30+P30+M30+N30+O30+L30</f>
        <v>4013</v>
      </c>
      <c r="V30" s="22">
        <f t="shared" ref="V30" si="7">+IF(U30/T30 &gt; 1, 100%, U30/T30)</f>
        <v>0.80614704700683004</v>
      </c>
      <c r="W30" s="36" t="s">
        <v>77</v>
      </c>
      <c r="X30" s="41" t="s">
        <v>87</v>
      </c>
    </row>
    <row r="31" spans="1:24" s="10" customFormat="1" ht="265.5" customHeight="1" x14ac:dyDescent="0.25">
      <c r="A31" s="54"/>
      <c r="B31" s="35" t="s">
        <v>55</v>
      </c>
      <c r="C31" s="18" t="s">
        <v>28</v>
      </c>
      <c r="D31" s="17" t="s">
        <v>29</v>
      </c>
      <c r="E31" s="18" t="s">
        <v>58</v>
      </c>
      <c r="F31" s="26">
        <v>1720</v>
      </c>
      <c r="G31" s="26">
        <v>500</v>
      </c>
      <c r="H31" s="26">
        <v>422</v>
      </c>
      <c r="I31" s="26">
        <v>520</v>
      </c>
      <c r="J31" s="26">
        <v>369</v>
      </c>
      <c r="K31" s="27">
        <v>530</v>
      </c>
      <c r="L31" s="26">
        <v>563</v>
      </c>
      <c r="M31" s="29">
        <v>99</v>
      </c>
      <c r="N31" s="29"/>
      <c r="O31" s="38"/>
      <c r="P31" s="29"/>
      <c r="Q31" s="49">
        <f t="shared" si="4"/>
        <v>0.18</v>
      </c>
      <c r="R31" s="26">
        <v>550</v>
      </c>
      <c r="S31" s="8">
        <f t="shared" si="3"/>
        <v>99</v>
      </c>
      <c r="T31" s="8">
        <f t="shared" si="6"/>
        <v>2100</v>
      </c>
      <c r="U31" s="27">
        <f>+J31+P31+H31+L31+M31+N31+O31</f>
        <v>1453</v>
      </c>
      <c r="V31" s="22">
        <f>+IF(U31/T31 &gt; 1, 100%, U31/T31)</f>
        <v>0.69190476190476191</v>
      </c>
      <c r="W31" s="36" t="s">
        <v>78</v>
      </c>
      <c r="X31" s="41" t="s">
        <v>118</v>
      </c>
    </row>
    <row r="32" spans="1:24" s="10" customFormat="1" ht="276.75" customHeight="1" x14ac:dyDescent="0.25">
      <c r="A32" s="54" t="s">
        <v>121</v>
      </c>
      <c r="B32" s="35" t="s">
        <v>63</v>
      </c>
      <c r="C32" s="18" t="s">
        <v>64</v>
      </c>
      <c r="D32" s="48" t="s">
        <v>65</v>
      </c>
      <c r="E32" s="8" t="s">
        <v>66</v>
      </c>
      <c r="F32" s="8" t="s">
        <v>37</v>
      </c>
      <c r="G32" s="8" t="s">
        <v>37</v>
      </c>
      <c r="H32" s="8" t="s">
        <v>37</v>
      </c>
      <c r="I32" s="8" t="s">
        <v>37</v>
      </c>
      <c r="J32" s="8" t="s">
        <v>37</v>
      </c>
      <c r="K32" s="8" t="s">
        <v>37</v>
      </c>
      <c r="L32" s="8" t="s">
        <v>37</v>
      </c>
      <c r="M32" s="29">
        <v>0</v>
      </c>
      <c r="N32" s="29"/>
      <c r="O32" s="29"/>
      <c r="P32" s="29"/>
      <c r="Q32" s="49">
        <f>+M32/R32</f>
        <v>0</v>
      </c>
      <c r="R32" s="50">
        <v>1</v>
      </c>
      <c r="S32" s="50">
        <f t="shared" si="3"/>
        <v>0</v>
      </c>
      <c r="T32" s="50">
        <v>1</v>
      </c>
      <c r="U32" s="23">
        <f>+M32+N32+O32+P32</f>
        <v>0</v>
      </c>
      <c r="V32" s="22">
        <f t="shared" ref="V32:V33" si="8">+IF(U32/T32 &gt; 1, 100%, U32/T32)</f>
        <v>0</v>
      </c>
      <c r="W32" s="36" t="s">
        <v>79</v>
      </c>
      <c r="X32" s="41" t="s">
        <v>119</v>
      </c>
    </row>
    <row r="33" spans="1:24" s="10" customFormat="1" ht="268.5" customHeight="1" x14ac:dyDescent="0.25">
      <c r="A33" s="54"/>
      <c r="B33" s="35" t="s">
        <v>120</v>
      </c>
      <c r="C33" s="18" t="s">
        <v>27</v>
      </c>
      <c r="D33" s="17" t="s">
        <v>30</v>
      </c>
      <c r="E33" s="18" t="s">
        <v>57</v>
      </c>
      <c r="F33" s="51">
        <v>1</v>
      </c>
      <c r="G33" s="8">
        <v>1</v>
      </c>
      <c r="H33" s="8">
        <v>0.97</v>
      </c>
      <c r="I33" s="8">
        <v>1</v>
      </c>
      <c r="J33" s="8">
        <v>0.98</v>
      </c>
      <c r="K33" s="23">
        <v>1</v>
      </c>
      <c r="L33" s="8">
        <v>0.91169999999999995</v>
      </c>
      <c r="M33" s="24">
        <v>0.70709999999999995</v>
      </c>
      <c r="N33" s="24"/>
      <c r="O33" s="45"/>
      <c r="P33" s="24"/>
      <c r="Q33" s="49">
        <f t="shared" si="4"/>
        <v>0.70709999999999995</v>
      </c>
      <c r="R33" s="8">
        <v>1</v>
      </c>
      <c r="S33" s="8">
        <f t="shared" si="3"/>
        <v>0.70709999999999995</v>
      </c>
      <c r="T33" s="8">
        <f t="shared" si="6"/>
        <v>1</v>
      </c>
      <c r="U33" s="23">
        <f>+M33</f>
        <v>0.70709999999999995</v>
      </c>
      <c r="V33" s="22">
        <f t="shared" si="8"/>
        <v>0.70709999999999995</v>
      </c>
      <c r="W33" s="36" t="s">
        <v>102</v>
      </c>
      <c r="X33" s="41" t="s">
        <v>103</v>
      </c>
    </row>
    <row r="34" spans="1:24" s="10" customFormat="1" ht="48" customHeight="1" x14ac:dyDescent="0.25">
      <c r="A34" s="11"/>
      <c r="B34" s="12"/>
      <c r="C34" s="12"/>
      <c r="D34" s="12"/>
      <c r="E34" s="12"/>
      <c r="F34" s="12"/>
      <c r="G34" s="13"/>
      <c r="H34" s="14"/>
      <c r="I34" s="15"/>
      <c r="J34" s="14"/>
      <c r="K34" s="14"/>
      <c r="L34" s="14"/>
      <c r="M34" s="14"/>
      <c r="N34" s="15"/>
      <c r="O34" s="15"/>
      <c r="P34" s="15"/>
      <c r="Q34" s="15"/>
      <c r="R34" s="15"/>
      <c r="S34" s="14"/>
      <c r="T34" s="14"/>
      <c r="U34" s="14"/>
      <c r="V34" s="15"/>
      <c r="W34" s="20"/>
      <c r="X34" s="15"/>
    </row>
    <row r="35" spans="1:24" s="10" customFormat="1" ht="37.5" customHeight="1" x14ac:dyDescent="0.25">
      <c r="A35" s="75" t="s">
        <v>12</v>
      </c>
      <c r="B35" s="76"/>
      <c r="C35" s="76"/>
      <c r="D35" s="76"/>
      <c r="E35" s="76"/>
      <c r="F35" s="76"/>
      <c r="G35" s="76"/>
      <c r="H35" s="76"/>
      <c r="I35" s="76"/>
      <c r="J35" s="76"/>
      <c r="K35" s="76"/>
      <c r="L35" s="76"/>
      <c r="M35" s="76"/>
      <c r="N35" s="76"/>
      <c r="O35" s="76"/>
      <c r="P35" s="76"/>
      <c r="Q35" s="76"/>
      <c r="R35" s="76"/>
      <c r="S35" s="76"/>
      <c r="T35" s="76"/>
      <c r="U35" s="76"/>
      <c r="V35" s="76"/>
      <c r="W35" s="76"/>
      <c r="X35" s="76"/>
    </row>
    <row r="36" spans="1:24" ht="46.5" customHeight="1" x14ac:dyDescent="0.25">
      <c r="A36" s="77" t="s">
        <v>13</v>
      </c>
      <c r="B36" s="78"/>
      <c r="C36" s="78"/>
      <c r="D36" s="78"/>
      <c r="E36" s="78"/>
      <c r="F36" s="78"/>
      <c r="G36" s="78"/>
      <c r="H36" s="78"/>
      <c r="I36" s="78"/>
      <c r="J36" s="78"/>
      <c r="K36" s="78"/>
      <c r="L36" s="78"/>
      <c r="M36" s="78"/>
      <c r="N36" s="78"/>
      <c r="O36" s="78"/>
      <c r="P36" s="78"/>
      <c r="Q36" s="78"/>
      <c r="R36" s="78"/>
      <c r="S36" s="78"/>
      <c r="T36" s="78"/>
      <c r="U36" s="78"/>
      <c r="V36" s="78"/>
      <c r="W36" s="78"/>
      <c r="X36" s="78"/>
    </row>
  </sheetData>
  <mergeCells count="35">
    <mergeCell ref="A5:X5"/>
    <mergeCell ref="X7:X8"/>
    <mergeCell ref="A35:X35"/>
    <mergeCell ref="A36:X36"/>
    <mergeCell ref="Q7:Q8"/>
    <mergeCell ref="V7:V8"/>
    <mergeCell ref="W7:W8"/>
    <mergeCell ref="R7:R8"/>
    <mergeCell ref="S7:S8"/>
    <mergeCell ref="T7:T8"/>
    <mergeCell ref="U7:U8"/>
    <mergeCell ref="H7:H8"/>
    <mergeCell ref="I7:I8"/>
    <mergeCell ref="M7:P7"/>
    <mergeCell ref="A7:A8"/>
    <mergeCell ref="F7:F8"/>
    <mergeCell ref="A1:B3"/>
    <mergeCell ref="V1:X1"/>
    <mergeCell ref="V2:X2"/>
    <mergeCell ref="V3:X3"/>
    <mergeCell ref="C1:U3"/>
    <mergeCell ref="L7:L8"/>
    <mergeCell ref="A32:A33"/>
    <mergeCell ref="A19:A22"/>
    <mergeCell ref="A23:A25"/>
    <mergeCell ref="A26:A31"/>
    <mergeCell ref="B7:B8"/>
    <mergeCell ref="A16:A18"/>
    <mergeCell ref="D7:D8"/>
    <mergeCell ref="J7:J8"/>
    <mergeCell ref="K7:K8"/>
    <mergeCell ref="A9:A15"/>
    <mergeCell ref="G7:G8"/>
    <mergeCell ref="C7:C8"/>
    <mergeCell ref="E7:E8"/>
  </mergeCells>
  <conditionalFormatting sqref="R9 R27:U33 F27:L33 R11:R25 S9:U25 F9:L25">
    <cfRule type="expression" dxfId="14" priority="22" stopIfTrue="1">
      <formula>$C9="Número"</formula>
    </cfRule>
    <cfRule type="expression" dxfId="13" priority="23" stopIfTrue="1">
      <formula>$C9="Porcentaje"</formula>
    </cfRule>
    <cfRule type="expression" dxfId="12" priority="24" stopIfTrue="1">
      <formula>$C9="Índice"</formula>
    </cfRule>
  </conditionalFormatting>
  <conditionalFormatting sqref="R10">
    <cfRule type="expression" dxfId="11" priority="13" stopIfTrue="1">
      <formula>$C10="Número"</formula>
    </cfRule>
    <cfRule type="expression" dxfId="10" priority="14" stopIfTrue="1">
      <formula>$C10="Porcentaje"</formula>
    </cfRule>
    <cfRule type="expression" dxfId="9" priority="15" stopIfTrue="1">
      <formula>$C10="Índice"</formula>
    </cfRule>
  </conditionalFormatting>
  <conditionalFormatting sqref="O27">
    <cfRule type="expression" dxfId="8" priority="10" stopIfTrue="1">
      <formula>$C27="Número"</formula>
    </cfRule>
    <cfRule type="expression" dxfId="7" priority="11" stopIfTrue="1">
      <formula>$C27="Porcentaje"</formula>
    </cfRule>
    <cfRule type="expression" dxfId="6" priority="12" stopIfTrue="1">
      <formula>$C27="Índice"</formula>
    </cfRule>
  </conditionalFormatting>
  <conditionalFormatting sqref="P27">
    <cfRule type="expression" dxfId="5" priority="7" stopIfTrue="1">
      <formula>$C27="Número"</formula>
    </cfRule>
    <cfRule type="expression" dxfId="4" priority="8" stopIfTrue="1">
      <formula>$C27="Porcentaje"</formula>
    </cfRule>
    <cfRule type="expression" dxfId="3" priority="9" stopIfTrue="1">
      <formula>$C27="Índice"</formula>
    </cfRule>
  </conditionalFormatting>
  <conditionalFormatting sqref="E32">
    <cfRule type="expression" dxfId="2" priority="1" stopIfTrue="1">
      <formula>$C32="Número"</formula>
    </cfRule>
    <cfRule type="expression" dxfId="1" priority="2" stopIfTrue="1">
      <formula>$C32="Porcentaje"</formula>
    </cfRule>
    <cfRule type="expression" dxfId="0" priority="3" stopIfTrue="1">
      <formula>$C32="Índice"</formula>
    </cfRule>
  </conditionalFormatting>
  <printOptions horizontalCentered="1"/>
  <pageMargins left="0.23622047244094491" right="0.23622047244094491" top="0.35433070866141736" bottom="0.35433070866141736" header="0.31496062992125984" footer="0.31496062992125984"/>
  <pageSetup scale="26" fitToHeight="2" orientation="landscape" r:id="rId1"/>
  <headerFooter differentFirst="1">
    <oddFooter>&amp;C&amp;"Arial Narrow,Normal"&amp;9Página &amp;P de &amp;N</oddFooter>
  </headerFooter>
  <colBreaks count="1" manualBreakCount="1">
    <brk id="24" max="1048575" man="1"/>
  </colBreaks>
  <ignoredErrors>
    <ignoredError sqref="T26"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Seguimiento PEI 1er trimestre</vt:lpstr>
      <vt:lpstr>'Seguimiento PEI 1er trimestre'!Área_de_impresión</vt:lpstr>
      <vt:lpstr>'Seguimiento PEI 1er trimestre'!Títulos_a_imprimir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Diana Paola Yate Virgues</dc:creator>
  <cp:lastModifiedBy>Yenny Lorena Arias Puentes</cp:lastModifiedBy>
  <cp:lastPrinted>2021-05-19T21:53:15Z</cp:lastPrinted>
  <dcterms:created xsi:type="dcterms:W3CDTF">2017-10-30T16:47:48Z</dcterms:created>
  <dcterms:modified xsi:type="dcterms:W3CDTF">2022-06-24T17:22:04Z</dcterms:modified>
</cp:coreProperties>
</file>