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colciencias\ylarias\institucionales\PLANEACION\Minciencias\Planeación Estratégica\PEI\"/>
    </mc:Choice>
  </mc:AlternateContent>
  <xr:revisionPtr revIDLastSave="0" documentId="13_ncr:1_{1F3F8348-6C8C-41F9-9722-EF8F7604086D}" xr6:coauthVersionLast="47" xr6:coauthVersionMax="47" xr10:uidLastSave="{00000000-0000-0000-0000-000000000000}"/>
  <bookViews>
    <workbookView xWindow="20370" yWindow="-120" windowWidth="19440" windowHeight="15000" xr2:uid="{00000000-000D-0000-FFFF-FFFF00000000}"/>
  </bookViews>
  <sheets>
    <sheet name="Seguimiento PEI 2do trimestre" sheetId="1" r:id="rId1"/>
  </sheets>
  <definedNames>
    <definedName name="_xlnm.Print_Area" localSheetId="0">'Seguimiento PEI 2do trimestre'!$A$1:$W$36</definedName>
    <definedName name="_xlnm.Print_Titles" localSheetId="0">'Seguimiento PEI 2do trimestre'!$1:$8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9" i="1" l="1"/>
  <c r="U10" i="1"/>
  <c r="U11" i="1"/>
  <c r="U12" i="1"/>
  <c r="U13" i="1"/>
  <c r="U14" i="1"/>
  <c r="U15" i="1"/>
  <c r="U16" i="1"/>
  <c r="U17" i="1"/>
  <c r="U18" i="1"/>
  <c r="U19" i="1"/>
  <c r="U20" i="1"/>
  <c r="U21" i="1"/>
  <c r="U22" i="1"/>
  <c r="U23" i="1"/>
  <c r="U24" i="1"/>
  <c r="U25" i="1"/>
  <c r="U26" i="1"/>
  <c r="U28" i="1"/>
  <c r="U29" i="1"/>
  <c r="U30" i="1"/>
  <c r="U31" i="1"/>
  <c r="U32" i="1"/>
  <c r="U33" i="1"/>
  <c r="S26" i="1" l="1"/>
  <c r="T10" i="1"/>
  <c r="P9" i="1"/>
  <c r="T9" i="1"/>
  <c r="T14" i="1" l="1"/>
  <c r="T13" i="1"/>
  <c r="T12" i="1"/>
  <c r="T11" i="1"/>
  <c r="T15" i="1"/>
  <c r="T16" i="1"/>
  <c r="T18" i="1"/>
  <c r="T20" i="1"/>
  <c r="T21" i="1"/>
  <c r="T23" i="1"/>
  <c r="T24" i="1"/>
  <c r="T25" i="1"/>
  <c r="T26" i="1"/>
  <c r="T27" i="1"/>
  <c r="T28" i="1"/>
  <c r="T29" i="1"/>
  <c r="T30" i="1"/>
  <c r="T31" i="1"/>
  <c r="T32" i="1"/>
  <c r="T33" i="1"/>
  <c r="P33" i="1"/>
  <c r="P32" i="1"/>
  <c r="P31" i="1"/>
  <c r="P30" i="1"/>
  <c r="P27" i="1"/>
  <c r="P26" i="1"/>
  <c r="P25" i="1"/>
  <c r="P24" i="1"/>
  <c r="P23" i="1"/>
  <c r="P22" i="1"/>
  <c r="P21" i="1"/>
  <c r="P20" i="1"/>
  <c r="P19" i="1"/>
  <c r="P18" i="1"/>
  <c r="P17" i="1"/>
  <c r="P16" i="1"/>
  <c r="P15" i="1"/>
  <c r="P14" i="1"/>
  <c r="P13" i="1"/>
  <c r="P12" i="1"/>
  <c r="P11" i="1"/>
  <c r="P10" i="1"/>
  <c r="S27" i="1"/>
  <c r="P28" i="1"/>
  <c r="U27" i="1" l="1"/>
  <c r="S10" i="1"/>
  <c r="S11" i="1"/>
  <c r="S12" i="1"/>
  <c r="S13" i="1"/>
  <c r="S15" i="1"/>
  <c r="S16" i="1"/>
  <c r="S17" i="1"/>
  <c r="S18" i="1"/>
  <c r="S19" i="1"/>
  <c r="S20" i="1"/>
  <c r="S21" i="1"/>
  <c r="S22" i="1"/>
  <c r="S23" i="1"/>
  <c r="S24" i="1"/>
  <c r="S25" i="1"/>
  <c r="S28" i="1"/>
  <c r="S30" i="1"/>
  <c r="S31" i="1"/>
  <c r="S32" i="1"/>
  <c r="S33" i="1"/>
  <c r="S9" i="1"/>
  <c r="K29" i="1"/>
  <c r="P29" i="1" s="1"/>
  <c r="Q14" i="1"/>
  <c r="S14" i="1" s="1"/>
  <c r="S29" i="1" l="1"/>
</calcChain>
</file>

<file path=xl/sharedStrings.xml><?xml version="1.0" encoding="utf-8"?>
<sst xmlns="http://schemas.openxmlformats.org/spreadsheetml/2006/main" count="203" uniqueCount="115">
  <si>
    <t xml:space="preserve">MATRIZ DE SEGUIMIENTO PLAN ESTRATÉGICO INSTITUCIONAL </t>
  </si>
  <si>
    <t>Objetivo estratégico</t>
  </si>
  <si>
    <t>Indicador Estratégico</t>
  </si>
  <si>
    <t>Línea de base</t>
  </si>
  <si>
    <t>Meta cuatrienio</t>
  </si>
  <si>
    <t>Avance Meta Cuatrienio</t>
  </si>
  <si>
    <t>I</t>
  </si>
  <si>
    <t>II</t>
  </si>
  <si>
    <t>III</t>
  </si>
  <si>
    <t>IV</t>
  </si>
  <si>
    <t>Observaciones de Seguimiento</t>
  </si>
  <si>
    <t>% de avance de meta cuatrienio</t>
  </si>
  <si>
    <t>***N/A: No aplica. Refiere a que no existe meta para el trimestre analizado
* Se declara el plan estratégico institucional como el mismo plan estratégico sectorial por ser el Ministerio de Ciencia, Tecnología e Innovación la cabeza de sector y no tener instituciones o entidades adscritas</t>
  </si>
  <si>
    <t>** Cifras acumuladas 
*** El dato se encuentra en consolidación por parte de la Dirección de Transferencia y Uso del Conocimiento</t>
  </si>
  <si>
    <t>CÓDIGO: D101PR01F21</t>
  </si>
  <si>
    <t>Análisis / Recomendación</t>
  </si>
  <si>
    <t>Unidad de Medida</t>
  </si>
  <si>
    <t>VERSIÓN: 02</t>
  </si>
  <si>
    <t>FECHA: 2021-08-12</t>
  </si>
  <si>
    <t>SEGUIMIENTO TRIMESTRAL PLAN ESTRATÉGICO INSTITUCIONAL 2019 - 2022</t>
  </si>
  <si>
    <t>Potenciar las capacidades regionales de CTeI que promuevan el desarrollo social  y productivo hacia una Colombia Científica</t>
  </si>
  <si>
    <t>Inversión nacional en ACTI como porcentaje del PIB</t>
  </si>
  <si>
    <t>Conceptualización y diseño de Centros Regionales de Investigación, Innovación y Emprendimiento</t>
  </si>
  <si>
    <t>Nuevas becas y nuevos créditos beca para la formación de doctores apoyadas por Colciencias y aliados</t>
  </si>
  <si>
    <t>Nuevas estancias posdoctorales apoyadas por Colciencias y aliados</t>
  </si>
  <si>
    <t>Jóvenes Investigadores e Innovadores apoyados por Colciencias y aliados</t>
  </si>
  <si>
    <t>Niños, niñas y adolescentes certificados en procesos de fortalecimiento de sus capacidades en I+i</t>
  </si>
  <si>
    <t>Aprobación de recursos  de la asignación del SGR</t>
  </si>
  <si>
    <t>Porcentaje</t>
  </si>
  <si>
    <t>Número</t>
  </si>
  <si>
    <t>Si</t>
  </si>
  <si>
    <t>No</t>
  </si>
  <si>
    <t>Indicador Sinergia/PND 2018-2022</t>
  </si>
  <si>
    <t>Meta
2019</t>
  </si>
  <si>
    <t>Resultado 2019</t>
  </si>
  <si>
    <t>Meta
2020</t>
  </si>
  <si>
    <t>Resultado 2020</t>
  </si>
  <si>
    <t>Meta
2021</t>
  </si>
  <si>
    <t>N/A</t>
  </si>
  <si>
    <t>% de avance de la meta 2021</t>
  </si>
  <si>
    <t>Meta
2022</t>
  </si>
  <si>
    <t>Resultado 2022</t>
  </si>
  <si>
    <t>Ampliar las dinámicas de generación, circulación y uso de conocimiento y los saberes ancestrales propiciando sinergias entre actores del SCNTI que permitan cerrar las brechas históricas de inequidad en Cte</t>
  </si>
  <si>
    <t>Comunidades o grupos de interés que participan en procesos de apropiación social de conocimiento a partir de la CTeI</t>
  </si>
  <si>
    <t xml:space="preserve">Nuevas unidades de apropiación social de la CTeI al interior de la IES y otros actores reconocidos del SNCTI </t>
  </si>
  <si>
    <t>Museos y centros de ciencia fortalecidos</t>
  </si>
  <si>
    <t xml:space="preserve">Aumentar la producción de conocimiento científico y tecnológico de alto impacto en articulación con aliados estratégicos nacionales e internacionales,promoviendo también  la participación de los actores del SNCTeI en redes e iniciativas de cooperación e internacionalización de la CTI. </t>
  </si>
  <si>
    <t>Citaciones de impacto en producción científica y colaboración internacional</t>
  </si>
  <si>
    <t>Nuevos artículos científicos publicados por investigadores colombianos en revistas científicas especializadas</t>
  </si>
  <si>
    <t>Programas y Proyectos de CTeI financiados</t>
  </si>
  <si>
    <t>Nodos de diplomacia científica</t>
  </si>
  <si>
    <t>Índice</t>
  </si>
  <si>
    <t>Diseñar el implementar la misión de bioeconomía  para promover el  aprovechamiento sostenible de la biodiversidad</t>
  </si>
  <si>
    <t>Nuevos bioproductos registrados por el Programa Colombia Bio</t>
  </si>
  <si>
    <t>Nuevas expediciones científicas nacionales realizadas con apoyo de Colciencias y aliados</t>
  </si>
  <si>
    <t>Expediciones Científicas al Pacífico desarrolladas</t>
  </si>
  <si>
    <t xml:space="preserve">Impulsar el desarrollo tecnológico y la innovación para la sofisticación del sector productivo </t>
  </si>
  <si>
    <t>Cupo de inversión para deducción y descuento tributario utilizado</t>
  </si>
  <si>
    <t>Porcentaje de investigadores en el sector empresarial</t>
  </si>
  <si>
    <t>Inversión en I+D del sector privado como porcentaje del PIB</t>
  </si>
  <si>
    <t>Acuerdos de transferencia de tecnología o conocimiento apoyados por Colciencias</t>
  </si>
  <si>
    <t>Organizaciones articuladas en los pactos por la innovación</t>
  </si>
  <si>
    <t>Solicitudes de patentes presentadas por residentes en Oficina Nacional</t>
  </si>
  <si>
    <t>Generar lineamientos a nivel nacional y regional para el fortalecimiento de la institucionalidad y la implementación de procesos de innovación que generen valor público</t>
  </si>
  <si>
    <t>Política de CTeI aprobada e implementada</t>
  </si>
  <si>
    <t>Indíce ATM</t>
  </si>
  <si>
    <t>Tipo de acumulación</t>
  </si>
  <si>
    <t>Flujo</t>
  </si>
  <si>
    <t>Acumulado</t>
  </si>
  <si>
    <t>Como resultado de las acciones realizadas en el marco de  las diferentes iniciativas para el fomento de la vocaciones científicas en jóvenes y su inserción al SNCTeI, desde el Programa Jóvenes Investigadores e Innovadores, se presenta el reporte y análisis  del indicador del segundo trimestre, con las siguientes consideraciones:
- Las seis iniciativas presupuestadas para dar cumplimiento al objetivo estratégico,  presentan avances significativos tanto desde su gestión como de logro de meta. Los informes que se anexan a cada una de las iniciativas, dan cuenta de ello.
- En coherencia con el cronograma establecido en el  PEI, se hace reporte al indicador por un valor de 544 jóvenes financiados con recursos de PGN y aliados. Este número corresponde a la financiación de jóvenes mediante cuatro mecanismos de participación: 
1. Banco Adicional de Propuestas Financiables de la “Convocatoria para el fortalecimiento de proyectos en ejecución de CTeI en ciencias de la salud con Talento Joven e Impacto Regional (874 de 2020)”, donde se financiaron 26 Instituciones de Educación Superior públicas con 119 proyectos en ciencias de la salud y 398 Jóvenes Talento (208 Jóvenes profesionales y 190 jóvenes de pregrado), con una inversión de $11.638.000.000.
2. La Invitación Jóvenes Investigadores JII Propiedad Intelectual 2.0 , que financia a 18 jóvenes. Esta iniciativa se realiza conjuntamente con la Dirección de Uso y Transferencia de Conocimiento. 
3. Apoyo al concurso Jóvenes Otto de Greiff 2021, que financia becas pasantía de 6 jóvenes, en alianza con las universidades que hacen parte de dicho concurso.
4. Financiación de Banco de elegibles Convocatoria Conectando  Conocimiento  (852 de 2019). Esta convocatoria se realiza en cooperación con la Dirección de Generación de Conocimiento. Con  los nuevos recursos asignados a la DGC, se financiarán 27 nuevas propuestas del banco de elegibles (17 programas y 10 proyectos), así como 122 jóvenes investigadores e innovadores.</t>
  </si>
  <si>
    <t>Durante el mes de junio y como cierre del trimestre se realizaron las siguientes acciones con el objetivo de vincular actores regionales para la implementación, seguimiento y evaluación del programa Ondas como estrategia para el desarrollo de una cultura de CTeI, y aportar a la meta de niños, niñas y adolescentes certificados en procesos de fortalecimiento de sus capacidades en investigación y creación:
•Suscripción del convenio de cooperación No. CDP2164 – 2021 entre Avanciencia actuando como administrador de proyectos de la Dirección de Vocaciones y Formación en CTeI y Unicervantes, y del convenio de cooperación No. CDP2377 – 2021 entre Avanciencia actuando como administrador de proyectos de la Dirección de Vocaciones y Formación en CTeI y el Fondo Mixto Para la Promoción de la Cultura y las Artes en el Departamento del Guaviare, con el objeto de aunar recursos técnicos, administrativos y financieros para la implementación del Programa Ondas en los departamentos de Cundinamarca y Guaviare respectivamente. Beneficiando a 1500 niños, niñas y adolescentes en cada uno de los departamentos.
•Participación en la construcción de los términos de referencia y las condiciones específicas para el mecanismo de participación 2: propuesta de proyecto con enfoque en el fomento de vocaciones en ciencia, tecnología e innovación en el marco de la convocatoria de la asignación para la CTeI del Sistema General de Regalías para la apropiación social de la CTeI y vocaciones científicas para la consolidación de una sociedad del conocimiento de los territorios.
•En el marco del convenio especial de cooperación 203-2021 suscrito entre el Fondo Francisco José De Caldas y la organización de estados iberoamericanos para la educación, la ciencia y la cultura cuyo objeto es “Aunar esfuerzos técnicos, administrativos y financieros entre el Ministerio de Ciencia, Tecnología e Innovación y La Organización de Estados Iberoamericanos para la Educación, la Ciencia y la Cultura (OEI) para promover la vocación científica y tecnológica en los niños, niñas, adolescentes y jóvenes en Colombia”, se avanza en la construcción de la invitación a presentar propuesta para implementar el programa Ondas de acuerdo con los lineamientos del Ministerio de Ciencia, Tecnología e Innovación - MINCIENCIAS, dirigida a Instituciones de Educación Superior, Centros / Institutos de Investigación, Centros de Desarrollo Tecnológico, Centros de Innovación y Productividad o Centros de Ciencia reconocidos por MINCIENCIAS, con presencia en los departamentos de Atlántico, Bolívar, Boyacá, Cauca, La Guajira, Meta, Quindío, Santander y Valle del Cauca, que cuenten con experiencia certificada en ejecución de proyectos o programas de educación en población infantil y juvenil relacionada con investigación, ciencia, tecnología o innovación.
Es importante resaltar que a la fecha el avance del indicador corresponde a 0 de acuerdo con lo establecido en la planeación el reporte al indicador programático correspondiente a 17.000 niños, niñas y adolescentes certificados en procesos de fortalecimiento de sus capacidades en investigación y creación se realizará en el 4 trimestre.</t>
  </si>
  <si>
    <t>Durante el segundo trimestre del 2021 se llevaron a cabo 4 sesiones de OCAD y se llevaron 39 proyectos para priorización, viabilización y aprobación del OCAD de CTeI del SGR por un valor de $109.822 millones de la convocatoria de Becas Bicentenario corte 2.
Así mismo, la puesta en marcha de las Convocatorias Públicas, Abiertas y Competitivas, las cuales se estructuraron en coordinación con el DNP los términos de referencia de 6 convocatorias de la Asignación para la CTeI y de la Asignación para la CTeI-Ambiental. Las seis convocatorias corresponden a los siguientes alcances: 
Convocatoria de innovación para la productividad, la competitividad y el desarrollo social
Convocatoria de investigación y desarrollo para el avance del conocimiento y la creación.
Convocatoria para la formación e inserción de capital humano de alto nivel.
Convocatoria para la apropiación social de la CTeI y vocaciones para la consolidación de una sociedad de los territorios.
Convocatoria para el fortalecimiento del Sistema Territorial de CTeI e impulso del aprovechamiento de la vocación del territorio.
Convocatoria para la Asignación de CTeI Ambiental. 
El 30 de junio de 2021 fueron presentados al OCAD las Convocatorias del Plan Bienal 21-22, las cuales se abrirán a partir del 8 de julio de 2021.</t>
  </si>
  <si>
    <t>Para el segundo trimetre del año 2021, se realizó la apertura de la convocatoria No. 900 – 2021 Ideas para el Cambio con el objeto “Apoyar procesos de apropiación social del conocimiento desde la CTeI para la implementación de proyectos de solución a partir de Ciencia y Tecnología que den respuesta a los retos propuestos en la temática Construcción social del conocimiento para la gestión del cambio climático, mediante el trabajo colaborativo entre entidades expertas en CTeI y organizaciones comunitarias”.
Igualmente, se cerró la fase 1 de la convocatoria, se recibieron 100 postulaciones de necesidades, de las cuales 53 cumplieron la totalidad de los requisitos y 47 iniciaron la etapa de subsanación según lo establecido en el numeral 5 de los términos de referencia.</t>
  </si>
  <si>
    <t xml:space="preserve">Para el segundo trimestre del año 2021 en artículos científicos publicados por colombianos en revistas de alto impacto (índices citacionales mundiales) fue de 7.887, se tiene proyectada una meta al 31 de diciembre del año en curso de 14.500 artículos. </t>
  </si>
  <si>
    <t xml:space="preserve">En el segundo trimestre del año 2021, se sostuvo una reunión con la fuente de información (Scimago) y se solicitó enviar el reporte del segundo trimestre del año 2021 relacionado con el registro de artículos científicos publicados por colombianos en revistas de alto impacto (índices citacionales mundiales). El resultado fue de 7.887 artículos, alcanzando un avance del 54.39% sobre la meta de la vigencia.
</t>
  </si>
  <si>
    <t>Se generó el acercamiento con el Ministerio de Relaciones Exteriores, con el fin de presentar las iniciativas adelantadas por Minciencias y explorar la armonización de esfuerzos en materia de diplomacia científica entre ambas carteras. Se sostuvo una reunión con la Dirección de Asuntos Económicos, Sociales y Culturales el 22 de abril, y se gestionó una reunión de alto nivel entre las Ministras para el 4 de mayo, a la cual finalmente no pudo asistir la Canciller, llevándose a cabo entre la Ministra Mabel Torres y el Viceministro de Relaciones Exteriores, Javier Echeverri. En esta reunión, Minciencias propuso la iniciativa de los nodos de diplomacia científica y la meta de establecer oficialmente 9 de ellos para 2022 a través de las embajadas de Colombia en 9 países priorizados. Cancillería propuso que la mejor forma de hacerlo era firmando un instrumento marco con Cancillería, que abarcara a todas las embajadas, en vez de hacer convenios o acuerdos separadamente con cada embajada. Minciencias estuvo de acuerdo y actualmente se continúa avanzando en la negociación de un Acta de Intención entre ambas carteras, a partir del cual se empezarían a establecer los nodos en el segundo semestre del 2021.
De otro lado, en el segundo trimestre del año el grupo de Internacionalización de Minciencias participó en reuniones con las embajadas de Colombia en Panamá y Brasil en las que presentó la iniciativa de los nodos de diplomacia científica. En la reunión del 28 de abril con la embajada de Brasil, se habló de compartirles un borrador de la Carta de Intención y del Plan de Trabajo del nodo de diplomacia científica a establecer en Brasil. Sobre la carta de intención, la embajada no tuvo comentarios en relación con el contenido, pero por motivos de jurisdicción había algunas dudas que se subsanarán a partir del Acta de Intención entre Minciencias y Cancillería en estado de negociación.</t>
  </si>
  <si>
    <t>Durante el segundo trimestre del año 2021, se realiza la publicación de la convocatoria para el apoyo a programas y proyectos de I+D+i que contribuyan a resolver los desafíos establecidos en la misión “Bioeconomía para una Colombia potencia viva y diversa hacia una sociedad impulsada por el conocimiento”, donde se espera la financiación de programas y proyectos de I+D+i.</t>
  </si>
  <si>
    <t>Durante el segundo trimestre del año 2021, se realizó la solicitud de aprobación de suscripción de un Convenio Especial de Cooperación de CTeI entre la Comisión Colombiana del Océano-CCO, la Universidad Nacional de Colombia y el Fondo Francisco José de Caldas, con el objeto de “Aunar esfuerzos para la realización de la Expedición Científica Seaflower – Isla Cayos de Bajo Nuevo y Bajo Alicia, una segunda fase de la Expedición Científica Seaflower – Old Providence &amp; Santa Catalina y la Expedición Científica Pacífico – Golfo de Tortugas, en el marco del Programa Colombia Bio”. Con este Convenio se realizará la financiación de 3 expediciones científicas. 
Las restantes expediciones serán financiadas a través del mecanismo de participación "Convocatoria BIO 2021: expediciones científicas y fortalecimiento de colecciones biológicas con la vinculación de jóvenes investigadores e innovadores" y aquellas propuestas que se encuentran en el Banco de elegibles de la Convocatoria 866-2019 y no habían sido financiadas.</t>
  </si>
  <si>
    <t xml:space="preserve">Durante el segundo trimestre del año 2021, se realizó la solicitud de aprobación de suscripción de un Convenio Especial de Cooperación de CTeI entre la Comisión Colombiana del Océano-CCO, la Universidad Nacional de Colombia y el Fondo Francisco José de Caldas, con el objeto de “Aunar esfuerzos para la realización de la Expedición Científica Seaflower – Isla Cayos de Bajo Nuevo y Bajo Alicia, una segunda fase de la Expedición Científica Seaflower – Old Providence &amp; Santa Catalina y la Expedición Científica Pacífico – Golfo de Tortugas, en el marco del Programa Colombia Bio”. Con este Convenio se realizará la financiación de 1 expedición científica en Golfo Tortugas, ubicado en el Pacífico Colombiano. </t>
  </si>
  <si>
    <t>Con corte al 30 de junio se encuentra abierta la convocatoria 904-2021 para la presentación de proyectos que aspiran ser calificados como de carácter científico, tecnológico e innovación, para el acceso a los beneficios tributarios de deducción y descuento y crédito fiscal. El primer corte de esta convocatoria cierra el 13 de julio, hasta la fecha de reporte se han registrado (7) proyectos para revisión de requisitos. Para el periodo reportado se realizó la revisión técnica de conceptos de evaluación de informes técnicos y financieros de proyectos plurianuales; con lo cual, la Secretaría Técnica del CNBT recomendó aprobar un cupo preliminar en beneficios tributarios para la vigencia 2021 por $631.305.565.224, correspondiente a proyectos plurianuales.</t>
  </si>
  <si>
    <t>En el segundo trimestre del año 2021, se realizaron las siguientes actividades: 
-Apertura de la convocatoria de deducción y descuento y crédito fiscal, asociada al cupo de beneficios tributarios por inversión en ciencia, tecnología e innovación; y, evaluación de los informes técnicos y financieros de proyectos plurianuales de deducción y descuento, aprobados por el Consejo Nacional de Beneficios Tributarios (CNBT) en vigencias anteriores.
-Apertura a la Convocatoria 904-2021 “para el registro de propuestas que accederán a los beneficios tributarios por inversión en proyectos de ciencia, tecnología e innovación 2021”, con esto, se habilitó a las micro, pequeñas, medianas y grandes empresas, para la presentación de propuestas para evaluación de la Secretaría Técnica del CNBT, con las cuales se accederán a los beneficios tributarios de deducción y descuento y crédito fiscal. La convocatoria en mención tiene dos cortes con fechas de cierre.
Se han se han registrado (7) proyectos para revisión de requisitos y se evaluaron un total 274 informes técnicos y financieros de avance, que corresponden a proyectos calificados por el Consejo Nacional de Beneficios Tributarios (CNBT) en vigencias anteriores, con cupo de deducción y descuento para la vigencia 2021.
-Se realizó la revisión técnica de conceptos de evaluación de informes técnicos y financieros de proyectos plurianuales; con lo cual, la Secretaría Técnica del CNBT recomendó aprobar un cupo preliminar en beneficios tributarios para la vigencia 2021 por $631.305.565.224, correspondiente a proyectos plurianuales.</t>
  </si>
  <si>
    <t>Para el segundo trimestre de 2021, se efectuó una reunión con el Departamento Administrativo Nacional de Estadística (DANE), Departamento Nacional de Planeación (DNP), Minciencias y el Observatorio Colombiano de Ciencia y Tecnología (OCyT) para hacer un balance en el desarrollo de las acciones encaminadas a mejorar la medición de ACTI e I+D en el país.
Igualmente, con el propósito de garantizar la medición de 2021 en ACTI como porcentaje del PIB, el Ministerio adelanta actualmente una revisión de una propuesta enviada por OCyT que incluye una serie de proyectos entre ellos uno correspondiente a la medición de ACTI 2021. El Ministerio de CTeI está ajustando esta prepuesta tanto en términos presupuestales como en actividades a desarrollar en la medición de ACTI de tal forma que se garantice este proceso. Es importante resaltar que ACTI comprende la medición de las siguientes actividades: 
1) Apoyo a la formación y capacitación científica y tecnológica.
2) Actividades de innovación.
3) Servicios científicos y tecnológicos.
4) Administración y otras actividades de apoyo en CTI.
5) Investigación y desarrollo experimental (I+D)
Se destaca que, por indicaciones de la Vicepresidencia de la República, lo concerniente a I+D será adelantado por el DANE y el OCyT continuará con las demás mediciones de ACTI. Sin embargo, para la consolidación de la medición de ACTI el DANE deberá brindar el acceso al cálculo que ellos realizarán de I+D al OCyT.</t>
  </si>
  <si>
    <t>Durante el mes de junio 2021, se realizaron las siguientes actividades orientadas al cumplimiento de la meta de 16 Acuerdos de transferencia de tecnología o conocimiento apoyados por MinCiencias:
1. En alianza con CREAME Incubadora de Empresas se dio apertura a la convocatoria para la creación de empresas de base tecnológica tipo spin-off basados en biotecnología, bioeconomía o tecnologías convergentes con esta, que logren impulsar una economía sostenible fundamentada en la biomasa y biodiversidad”
Una vez se seleccionen, en el marco de la convocatoria expuesta anteriormente, las propuestas de Spin Off se darán cumplimento a la meta en cuanto acuerdos de transferencia de conocimiento y tecnología apoyados por MinCiencias.
2. Como resultado de la convocatoria se espera apoyar 16 propuestas para la creación de empresas de base tecnológica (Acuerdos de transferencia) con el objetivo de cumplir la meta, la cual se encuentra en 16. Estos resultados se obtendrán una vez se suscriban los convenios con las entidades que queden como elegibles, es decir para el mes de septiembre de 2021.</t>
  </si>
  <si>
    <t>Esta iniciativa estratégica comprende todas las acciones de política que se realizan desde el despacho del Viceministerio de Talento y Apropiación Social del Conocimiento (TASC). Durante este primer trimestre del año 2021, se desarrollaron los planes de trabajo de las políticas a las cuales se les hará acompañamiento por parte del despacho:
•	Política Conpes de CTeI 2021
•	Política Pública para el Fomento de Vocaciones y Formación en CTeI.
•	Política de Conocimientos Ancestrales y Tradicionales.
Teniendo presente la contingencia generada por la emergencia sanitaria del COVID-19, para este reporte, se consignan los soportes de las actividades en el aplicativo GINA en el comprimido denominado "Soportes - Iniciativa - Diseño y formulación de política Trimestre II"</t>
  </si>
  <si>
    <t>Con corte al segundo trimestre de 2021 el seguimiento al indicador del Objetivo Estratégico “Fomentar un Minciencias Integro, Efectivo e Innovador (IE+i) evidencia un avance del 80,91% frente a una meta esperada del 74,32%, resultado que permite cumplir la meta planificada para el trimestre
El avance de cada uno de los componentes del índice muestra el siguiente comportamiento:
El Componente de Transparencia que aporta el eje de Integridad evidencia un 98,52% de cumplimiento, resultado que obtiene con la implementación y mantenimiento de 332 requisitos de los 337 identificados en el “Documento Metodológico del Índice de Transparencia Nacional para Entidades Públicas”, diseñado por el Capítulo de Transparencia Internacional, con el apoyo de la Unión Europea.
El Componente de Modernidad que aporta el eje de Innovación, logra un cumplimiento del 77% frente a una meta esperada del 76%, resultado que se obtiene con el cumplimiento de 134 de los 174 requisitos aplicables para el segundo trimestre.
Para el cierre de trimestre se encuentra 21 requisitos no cumplidos y 18 con cumplimiento parcial, aspecto que obedece a la inclusión de los nuevos requisitos de la política de gobierno digital, teniendo como base el autodiagnóstico de la política de gestión y desempeño de gobierno digital definida en el Modelo Integrado de Planeación Institucional.
Esta migración genera nuevos requisitos y retos para los diferentes programas que tienen a cargo la implementación y cumplimiento de los criterios aplicables a la política de gobierno digital y sus tres habilitadores transversales: Arquitectura de TI, Seguridad y Privacidad de la Información y Servicios Ciudadanos Digitales.
El Componente de reducción de tiempos, requisitos o documentos en procedimientos seleccionados que aporta al eje de efectividad, muestra un del 48,7% resultado que permite cumplir con la meta planificada del 40%.
Se actualiza la Caracterización de grupos de Valor y Grupos de Interés (E202M01AN03),asegurando la incorporación de los insumos resultado de las mesas de trabajo la identificación de las necesidades por cada uno de los grupos, se vincula el enfoque diferencial e incluyente con estadísticas que respaldan las transacciones realizadas con ese tipo de poblaciones y se caracterizan y priorizan los grupos de valor de servicios de TI.-  Grupos étnicos en el territorio (Gobierno Digital + Res 1519 de 2020) y se construye la caracterización de los trámites y servicios del Ministerio, identificando: Nombre, Descripción, Tipo de Servicio, Público Objetivo, Productos esperados, Relevancia, disponibilidad de acceso, canal de acceso, si requieren autenticación electrónica, soporte normativo y recursos requeridos.
En relación con el Componente de estandarización de trámites y servicios para la transformación digital hacia un Estado Abierto que aporta al eje de efectividad e innovación se obtiene un avance del 74%, resultado que permite cumplir con la meta planificada del 40%, debido a que se cuenta con el desarrollo en ambiente de pruebas, del Formulario de Sistema Integrado de Gestión de Proyectos – SIGP, para que el beneficiario del programa o proyecto pueda cargar directamente los informes técnicos y financieros en la herramienta SIGP y así evitar su traslado a la ventanilla.
Conclusiones / Recomendaciones:
De acuerdo con el análisis, no se requiere tomar acciones de mejora frente al comportamiento del indicador, puesto que, para el periodo evaluado, se alcanza un resultado satisfactorio frente a la meta establecida. Se recomienda mantener el seguimiento a los requisitos pendientes de cumplir, a fin de asegurar que el indicador cumpla con la meta propuesta para la vigencia 2021, aumentando la capacidad de la entidad para lograr el desempeño esperado especialmente en temas de automatización de procesos y analítica institucional.</t>
  </si>
  <si>
    <t>Con el propósito de garantizar la medición de 2021 en ACTI como porcentaje del PIB, el Ministerio adelanta actualmente una revisión de una propuesta enviada por OCyT que incluye una serie de proyectos entre ellos uno correspondiente a la medición de ACTI 2021. El Ministerio de CTeI está ajustando esta prepuesta tanto en términos presupuestales como en actividades a desarrollar en la medición de ACTI de tal forma que se garantice este proceso. Es importante resaltar que ACTI comprende la medición de las siguientes actividades: 
1) Apoyo a la formación y capacitación científica y tecnológica.
2) Actividades de innovación.
3) Servicios científicos y tecnológicos.
4) Administración y otras actividades de apoyo en CTI.
5) Investigación y desarrollo experimental (I+D)
Se destaca que, por indicaciones de la Vicepresidencia de la República, lo concerniente a I+D será adelantado por el DANE y el OCyT continuará con las demás mediciones de ACTI. Sin embargo, para la consolidación de la medición de ACTI el DANE deberá brindar el acceso al cálculo que ellos realizarán de I+D al OCyT.
De acuerdo con la información suministrada por el Observatorio Colombiano de Ciencia y Tecnología OCyT se tienen los siguientes datos: Inversión en ACTI como % del PIB para 2020 se registra en 0,832%. Así mismo, es importante tener en cuenta las siguientes notas sobre la información publicada por el OCyT:
Los resultados que nos envía el OCyT dan alcance a los resultados desde 2015 en adelante presentando algunas variaciones. Por ejemplo, el dato de 2019 cambia a 0,869%.
Las Cifras 2019 son provisionales; las cifras 2020 son preliminares; de acuerdo con los datos del DANE para el PIB, actualizado a 14-05-21.
El OCyT realizará una reunión técnica con Minciencias, DNP, Presidencia y DANE para presentar y explicar los resultados obtenidos.
Reporte cuantitativo: 0,84%.</t>
  </si>
  <si>
    <t>Teniendo en cuenta estos resultados se adelantará una revisión y análisis para proyectar nuevas metas y presentarlas a consideración del ministro para que se definan acciones a seguir. Esto puede implicar un ajuste de metas.</t>
  </si>
  <si>
    <t>Se aprueba la suscripción del Convenio Especial de Cooperación con Patrimonio Autónomo Fondo Francisco José´ de Caldas Nº 396-2021 por valor de $20.000.000.0000, con el objeto de “Aunar esfuerzos técnicos, financieros y administrativos para la ejecución de actividades de Ciencia, Tecnología e Innovación - CTeI en el marco del proyecto de inversión denominado “Fortalecimiento de las Capacidades de los actores del SNCTeI para la generación de conocimiento a nivel Nacional” de la Dirección de Generación de Conocimiento del Ministerio de Ciencia Tecnología e Innovación, con un plazo de ejecución de 36 meses.</t>
  </si>
  <si>
    <t>Frente al seguimiento reportado no hay novedad, se presenta información del convenio a través del cual se efectuarán las conceptualizaciones y diseños de los centros regionales. Como los resultados se esperan al 4to trimestre, se recomienda que para el 3er seguimiento se dé cuenta a través de avances cualitativos en la línea que garanticen el cumplimiento de la meta.</t>
  </si>
  <si>
    <t xml:space="preserve">	
Durante el segundo trimestre de 2021, en el marco de la Convocatoria Programa Crédito Beca de Colfuturo, se asignaron 179 créditos educativos parcialmente condonables para estudios de doctorado en el exterior. Igualmente se realizaron los siguientes avances:
1 Programa Crédito Beca Colfuturo: Se publicaron los resultados de la Convocatoria Programa Crédito Beca 2021. Como resultado, 1349 candidatos resultaron seleccionados para realizar estudios en el exterior, de los cuales 179 realizarán estudios de doctorado y 1170 de maestría.
2 Convocatoria Aliados Fulbright: En la Convocatoria Minciencias - Fulbright se presentaron 154 candidatos para adelantar estudios de doctorado en Estados Unidos.
3 Convocatoria Banco de Elegibles Doctorados en el Exterior Minciencias: Se dio apertura a la Convocatoria 906 de Doctorados en el Exterior 2021, la cual busca financiar a investigadores admitidos o que adelanten sus programas doctorales en las mejores universidades del mundo.</t>
  </si>
  <si>
    <t>Se reporta como avance 179 becas a nivel de doctorado, sin embargo, dados los resultados de 2020 la meta acumulada trae un faltante de becas. En 2020 la meta era de 920 y se alcanzaron 870, esto es 50 becas menos. Se recomienda revisar por parte del equipo técnico a cargo de los temas de formación de alto nivel la implmentación de estrategias que garanticen el cumpliminto de la meta para este año (920 becas).</t>
  </si>
  <si>
    <r>
      <t xml:space="preserve">Durante el  segundo trimestre del año 2021, se adelantaron gestiones para asegurar el presupuesto para dar cumplimiento a la meta de 200 estancias postdoctorales para la vigencia 2021, se hicieron los trámites para la aprobación y publicación del primer banco adicional de financiables en el marco de la Convocatoria 891 de 2020 con </t>
    </r>
    <r>
      <rPr>
        <b/>
        <sz val="12"/>
        <rFont val="Arial Narrow"/>
        <family val="2"/>
      </rPr>
      <t>163</t>
    </r>
    <r>
      <rPr>
        <sz val="12"/>
        <rFont val="Arial Narrow"/>
        <family val="2"/>
      </rPr>
      <t xml:space="preserve"> nuevas estancias postdoctorales, con las cuales se inicia el proceso de contratación.</t>
    </r>
  </si>
  <si>
    <t>Este indicador está presentando resultados acorde con la meta del segundo trimestre. No se realizan observaciones.</t>
  </si>
  <si>
    <t>Aunque la meta para segundo trimestre es de cero, se recomienda que, para el próximo seguimiento continúen reportando avance o desarrollo de las actividades que inciden directamente en el cumplimiento de la misma.</t>
  </si>
  <si>
    <t>Los resultados de esta convocatoria están estructurados para que, en una primera instancia se seleccionen las diez (10) postulaciones que obtengan mayor puntaje para cada línea temática que conformarán los veinte (20) retos a publicar en la segunda fase de la presente convocatoria. La publicación de la segunda fase está programada para el 6 de diciembre. No hay observaciones adicionales.</t>
  </si>
  <si>
    <t>En el segundo trimetre del año 2021, se han presentado los términos de referencia para el diseño e implementación de la Escuela Virtual de Apropiación Social del Conocimiento y diseño e implementación de la Caja de Herramientas de Apropiación Social del Conocimiento, los cuales fueron aprobados. Igualmente, la entidad continua con la concertación de los términos de referencia para la creación de Unidades Apropiación Social del Conocimiento en las Universidades públicas y privadas del país.</t>
  </si>
  <si>
    <t>Durante el segundo trimestre del año 2021, se obtuvieron los siguientes avances:
1.Tercer Encuentro de Centros de Ciencia
Se está desarrollando el diseño del Tercer Encuentro de Centros de Ciencia, el cual se realizará de manera virtual. Para su diseño se han convocado a diversos centros de ciencia, para establecer nodos regionales de trabajo: 
-Nodo norte: Jardín Botánico Guillermo Piñeres (Cartagena)
-Nodo Eje Cafetero: Jardín Botánico de la UTP
-Nodo Centro Oriente: Museo de Ciencias Naturales de la Universidad El Bosque y Museo Paleontológico de Villa de Leyva.
-Nodo Pacífico: Fundación Zoológica de Cali (Zoológico y Jardín Botánico)
-Nodo Llanos y Centro Sur: Museos de la Universidad de la Amazonía (Jardín Botánico, Museo de Historia Natural y Museo Interactivo de la Ciencia y la Creatividad).
Se presenta documento de avance  la metodología y agenda temática preliminar para el desarrollo del encuentro de centros de ciencia.
2. Gestión de reconocimiento de centros de ciencia:
Se otorgó el reconocimiento al Jardín Botánico Guillermo Piñeres y el Museo Paleontológico de Villa de Leyva.
Se recibió la solicitud de reconocimiento del Museo de Ciencias Naturales de La Salle-ITM, la cual está en etapa de evaluación.
3.Caracterización de centros de ciencia:
La página web con el contenido actualizado está en proceso de migración al sitio web específico para los temas de Apropiación Social del Conocimiento. Ya se tiene actualizada la información de caracterización y se desarrollará un catálogo de centros de ciencia en versión PDF para incluirlo en la página de Apropiación y entregarlo a los centros de ciencia.
4. Encuesta sobre impacto de la pandemia en Centros de Ciencia: 
Ya se consolidaron resultados de la encuesta y se elaboró informe final con resultados.</t>
  </si>
  <si>
    <t>De acuerdo con la meta para 2 trimestre, se cumple con los dos centros fortalecidos o reconocidos. Estos son Se otorgó el reconocimiento al Jardín Botánico Guillermo Piñeres y el Museo Paleontológico de Villa de Leyva. El Indicador avanza de acuerdo con lo programado. No se realizan observaciones o recomendaciones adicionales.</t>
  </si>
  <si>
    <t>Se recomienda al equipo técnico para el seguinte reporte, ampliar el análisis de los resultados obtenidos. Se recomienda hacer un análisis de cara al cumplimiento de la meta del presente año. Así mismo, se recomienda agregar detalle de las acciones adelantadas por el ministerio que contribuyen al cumplimiento del indicador.</t>
  </si>
  <si>
    <t xml:space="preserve">Durante el segundo trimestre se dio el cierre de 3 convocatorias de salud  y la extensión de apertura de dos convocatorias (Grupos de investigación y Fortalecimiento de centros). Por otro lado, están en proceso cinco invitaciones, donde la "Invitación para presentar propuestas de investigación que promuevan e integren las capacidades nacionales de CTeI para el desarrollo de un prototipo de vacuna contra el Covid-19" se lanzara para el 30 de julio. Adicionalmente, se agregaron cuatro proyectos apoyados en I+D+i en el marco de la Invitación a presentar propuestas para la ejecución de proyectos de I+D+i orientados al fortalecimiento del portafolio I+D+i de la ARC según prioridades y necesidades de la ARC-2020 con lo que el resultado para segundo trimestre es de 71 proyectos. </t>
  </si>
  <si>
    <t>El indicador presenta avances sobre la meta planeada. No se hacen observaciones o recomendaciones para este seguimiento en este trimestre.</t>
  </si>
  <si>
    <t>Aunque se da evidencia del desarrollo de actividades que están encaminadas al cumplimiento de la meta, la meta a 2do trimestre no se cumplió. Se recomienda realizar reuniones de seguimiento, mesas de trabajo para implementar acciones de mejora que minimicen el incumplimiento de la meta.</t>
  </si>
  <si>
    <t>Este indicador viene cumpliendo de acuerdo con lo programado. La convocatoria Convocatoria para el apoyo a programas y proyectos de I+D+i que contribuyan a resolver los desafíos establecidos en la misión “Bioeconomía para una Colombia potencia viva y diversa hacia una sociedad impulsada por el conocimiento” publica resultados definitivos el 24 de septiembre. Sin observaciones.</t>
  </si>
  <si>
    <t>Se recomienda revisar que actividades se deben fortalecer toda vez que, el convenio que ampara 3 de las expediciones científicas no alcanzó a firmarse a mitad de año.</t>
  </si>
  <si>
    <t>Este indicador debe dar cuenta de la expedición contemplada en el 4to trimestre. De acuerdo con el seguimiento reportado, las actividades dan cuenta de avance en aras de cumlir la meta. Sin observaciones.</t>
  </si>
  <si>
    <t>Se reporta un avance por arriba de la meta esperada. Sin observaciones.</t>
  </si>
  <si>
    <t>Para segundo trimestre no se reporta avance en la meta de acuerdo con lo programado. Aunque en el seguimiento se da cuenta de 16 acuerdos, la meta son 21 acuerdos de transferencia que están programados a 31 de diciembre. Sin observaciones.</t>
  </si>
  <si>
    <t>Con el objetivo de implementar el portafolio de beneficios de la estrategia Pactos por la Innovación, se desarrollaron actividades tendientes al despliegue de los portafolios de cada una de las regiones, entre las cuales se destaca: 
Bucaramanga: para el programa de Sistemas de Innovación IV Cohorte se realizó la selección de empresas ganadoras. Se seleccionaron las empresas ganadoras para la cofinanciación de proyectos y se llevó a cabo el evento cierre Sistemas de Innovación Empresarial IV Cohorte. Para el programa de COLINNOVA se realizó borrador de la adenda a los TdR y su anexo N° 6 Minuta del contrato para aprobación de la dirección del proyecto. Para el programa de comunidades de innovación se seleccionaron las empresas beneficiarias, kickoff con la entidad asesora Escala Consciencia &amp; Negocios. 
Eje Cafetero: selección de las 60 empresas beneficiarias para el programa Colinnova e inicio del programa. 
Norte de Santander: para el programa de sistemas de innovación, se realizó la selección de las empresas ganadoras de los 10 millones de pesos para invertir en el prototipo y las empresas que participaran en el beneficio de Misiones empresariales. 
Valle del Cauca: convocatoria y selección de las 70 empresas beneficiarias y la entidad asesora para el programa de innovación abierta y fortalecimiento de capacidades de innovación. 
Bolívar: en curso beneficio Innovación abierta, jóvenes investigadores y Colinnova. De forma transversal se realizó el evento de cierre del beneficio de ciclo de conferencias “aprende e innova” y se llevó a cabo la aplicación de encuesta de medición de impacto final para empresas de Sistemas de Innovación Empresarial y Evento de clausura y reconocimientos. 
Barranquilla: para el beneficio de articulación OTRI se realizó la actualización del POA. Se desarrolló convocatoria, proceso de selección y evaluación de empresas. Para el programa de aceleración en I+D+i se construyeron los insumos necesarios para el cierre del programa. Para el programa de innovación abierta, se adelantó la selección y contratación de 3 evaluadores expertos. Para el programa COLINNOVA se desarrolló y publicó los TdR para financiación. 
Nariño: Elaboración contrato preliminar de la entidad asesora Industrial Minuto de Dios y selección de 22 empresas para el beneficio de sistemas de innovación. 
Villavicencio: Para el programa Sistemas de innovación Empresarial se realizó la primera reunión presencial denominada “Compartamos un café “y la realización de la charla internacional con Promperu. 
Pasto: Para el programa de sistemas de innovación se elaboró contrato preliminar de la firma consultora Industrial Minuto de Dios. Se seleccionaron las 22 empresas beneficiarias. 
Santa Marta: Se efectuó el kick-off y un taller de transferencia metodológica del beneficio comunidad de innovación. Se realizó la planeación del beneficio de misiones empresariales de manera conjunta entre las diversas Cámaras de comercio que poseen este beneficio a nivel nacional.</t>
  </si>
  <si>
    <t>Sin novedad de acuerdo con el reporte enviado por el área. Se presentan acciones en desarrollo encamindas al cumplimiento de la meta.</t>
  </si>
  <si>
    <t xml:space="preserve">En el segundo trimestre del año 2021 (corte a mayo ya que la SIC tiene un mes de rezago para reportar a 3o de junio), se identificaron 73 nuevas solicitudes de patente.  Adicionalmente, conforme a la “Convocatoria nacional para fomentar la protección por patente y su uso comercial de adelantos tecnológicos en I+D+i que promuevan la potenciación económica del sector empresarial" mecanismo asociado al convenio especial de cooperación No. 755-2020 se registra un total de 393 inscritos, de los cuales 221 pertenecen a la estrategia de potenciación No. 1 dirigida exclusivamente para la protección por patente y donde se encuentra en proceso de acompañamiento y evaluación"
A la fecha se reportan un total de 129 solicitudes de patente de lo corrido del año 2021 (entre los meses enero y mayo 2021), en donde lideran los departamentos de BOGOTÁ D.C con 52 solicitudes de patente (40%), seguido por Antioquia (16%) y Valle de Cauca (16%) cada una con 21 solicitudes de patente. </t>
  </si>
  <si>
    <t>Se recomienda revisar estrategias a implmentar en lo que resta del año para minimizar inclumplimiento de meta. Esta observación se hace especialmente por los resultados conque cerró 2020 donde se presentó un faltante de 151 y 78 en 2019.</t>
  </si>
  <si>
    <t>Este indicador está en proceso de revisión toda vez que se consideró en inicialmente en su medición el desarrollo de actividades en manos o responsabilidad de terceros, es decir, donde el ministerio no tiene injerencia. La revisión se hará con los equipos de los dos viceministerios y se espera revisar metodología y alcance de este considerando los resultados logrados en 2020.</t>
  </si>
  <si>
    <t>Este indicador registra cumplimiento sobre lo programado. No se efectúan observaciones.</t>
  </si>
  <si>
    <t>Aunque se reporta un avance del 19%, este está por debajo de la meta acordada para este periodo (30%). Como la meta para el 3er trimestre es de 50% se recomienda que se describan las causas por las cuales no se ha logrado el cumplimiento de la meta. Se recomienda revisar la programación de las convocatorias a través de las cuales se asignarán estos recursos para conocer con claridad si la programación es coherente con las metas propuestas. Se debe revisar con el equipo de Calidad de la OAPII si procede una acción de mejora. Como avance de cuatrienio se debe esperar al dato a publicar a diciembre 31 de 2021, que sería el dato que a ese corte se tomaría como cumplimeinto de meta de cuatrienio.</t>
  </si>
  <si>
    <r>
      <t xml:space="preserve">Avance Trimestral  </t>
    </r>
    <r>
      <rPr>
        <b/>
        <sz val="16"/>
        <rFont val="Arial Narrow"/>
        <family val="2"/>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</si>
</sst>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_ ;\-#,##0\ "/>
    <numFmt numFmtId="167" formatCode="0.0"/>
  </numFmts>
  <fonts count="18" x14ac:knownFonts="1">
    <font>
      <sz val="11"/>
      <color theme="1"/>
      <name val="Calibri"/>
      <family val="2"/>
      <scheme val="minor"/>
    </font>
    <font>
      <sz val="11"/>
      <color theme="1"/>
      <name val="Calibri"/>
      <family val="2"/>
      <scheme val="minor"/>
    </font>
    <font>
      <b/>
      <sz val="14"/>
      <color theme="1"/>
      <name val="Arial Narrow"/>
      <family val="2"/>
    </font>
    <font>
      <sz val="16"/>
      <color theme="0"/>
      <name val="Arial Narrow"/>
      <family val="2"/>
    </font>
    <font>
      <sz val="12"/>
      <color theme="1"/>
      <name val="Arial Narrow"/>
      <family val="2"/>
    </font>
    <font>
      <sz val="12"/>
      <name val="Arial Narrow"/>
      <family val="2"/>
    </font>
    <font>
      <sz val="12"/>
      <color theme="0"/>
      <name val="Arial Narrow"/>
      <family val="2"/>
    </font>
    <font>
      <sz val="11"/>
      <name val="Arial Narrow"/>
      <family val="2"/>
    </font>
    <font>
      <sz val="14"/>
      <name val="Arial Narrow"/>
      <family val="2"/>
    </font>
    <font>
      <sz val="16"/>
      <name val="Arial Narrow"/>
      <family val="2"/>
    </font>
    <font>
      <b/>
      <sz val="11"/>
      <name val="Calibri"/>
      <family val="2"/>
      <scheme val="minor"/>
    </font>
    <font>
      <b/>
      <sz val="12"/>
      <name val="Arial Narrow"/>
      <family val="2"/>
    </font>
    <font>
      <sz val="11"/>
      <color theme="0"/>
      <name val="Arial Narrow"/>
      <family val="2"/>
    </font>
    <font>
      <sz val="16"/>
      <color theme="1"/>
      <name val="Calibri"/>
      <family val="2"/>
      <scheme val="minor"/>
    </font>
    <font>
      <sz val="18"/>
      <color theme="0"/>
      <name val="Arial Narrow"/>
      <family val="2"/>
    </font>
    <font>
      <b/>
      <sz val="16"/>
      <name val="Arial Narrow"/>
      <family val="2"/>
    </font>
    <font>
      <sz val="16"/>
      <color rgb="FF3466CC"/>
      <name val="Calibri"/>
      <family val="2"/>
      <scheme val="minor"/>
    </font>
    <font>
      <sz val="14"/>
      <color rgb="FFFF0000"/>
      <name val="Arial Narrow"/>
      <family val="2"/>
    </font>
  </fonts>
  <fills count="5">
    <fill>
      <patternFill patternType="none"/>
    </fill>
    <fill>
      <patternFill patternType="gray125"/>
    </fill>
    <fill>
      <patternFill patternType="solid">
        <fgColor theme="0"/>
        <bgColor indexed="64"/>
      </patternFill>
    </fill>
    <fill>
      <patternFill patternType="solid">
        <fgColor rgb="FF3466CC"/>
        <bgColor indexed="64"/>
      </patternFill>
    </fill>
    <fill>
      <patternFill patternType="solid">
        <fgColor rgb="FFE2ECFD"/>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4" fillId="2" borderId="0" xfId="0" applyFont="1" applyFill="1"/>
    <xf numFmtId="0" fontId="5" fillId="2" borderId="0" xfId="0" applyFont="1" applyFill="1" applyAlignment="1"/>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Fill="1"/>
    <xf numFmtId="0" fontId="4" fillId="2" borderId="0" xfId="0" applyFont="1" applyFill="1" applyAlignment="1">
      <alignment horizontal="center"/>
    </xf>
    <xf numFmtId="165" fontId="8" fillId="2" borderId="5" xfId="2" quotePrefix="1" applyNumberFormat="1" applyFont="1" applyFill="1" applyBorder="1" applyAlignment="1">
      <alignment horizontal="right" vertical="center" wrapText="1"/>
    </xf>
    <xf numFmtId="165" fontId="8" fillId="2" borderId="5" xfId="2" quotePrefix="1" applyNumberFormat="1" applyFont="1" applyFill="1" applyBorder="1" applyAlignment="1">
      <alignment horizontal="center" vertical="center" wrapText="1"/>
    </xf>
    <xf numFmtId="164" fontId="5" fillId="2" borderId="0" xfId="0" applyNumberFormat="1" applyFont="1" applyFill="1"/>
    <xf numFmtId="0" fontId="5" fillId="2" borderId="0" xfId="0" applyFont="1" applyFill="1"/>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164" fontId="5" fillId="2" borderId="0" xfId="1"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166" fontId="5" fillId="0" borderId="1" xfId="1" applyNumberFormat="1" applyFont="1" applyFill="1" applyBorder="1" applyAlignment="1">
      <alignment horizontal="left" vertical="center" wrapText="1"/>
    </xf>
    <xf numFmtId="166" fontId="5" fillId="2" borderId="1" xfId="1" applyNumberFormat="1" applyFont="1" applyFill="1" applyBorder="1" applyAlignment="1">
      <alignment horizontal="left" vertical="center" wrapText="1"/>
    </xf>
    <xf numFmtId="166" fontId="5" fillId="2" borderId="1" xfId="1" applyNumberFormat="1" applyFont="1" applyFill="1" applyBorder="1" applyAlignment="1">
      <alignment horizontal="justify" vertical="center" wrapText="1"/>
    </xf>
    <xf numFmtId="0" fontId="5" fillId="2" borderId="0" xfId="0" applyFont="1" applyFill="1" applyBorder="1" applyAlignment="1">
      <alignment horizontal="justify" vertical="center" wrapText="1"/>
    </xf>
    <xf numFmtId="164" fontId="5" fillId="2" borderId="0" xfId="1" applyNumberFormat="1" applyFont="1" applyFill="1" applyBorder="1" applyAlignment="1">
      <alignment horizontal="justify" vertical="center" wrapText="1"/>
    </xf>
    <xf numFmtId="0" fontId="4" fillId="2" borderId="0" xfId="0" applyFont="1" applyFill="1" applyAlignment="1">
      <alignment horizontal="justify" wrapText="1"/>
    </xf>
    <xf numFmtId="0" fontId="9" fillId="2" borderId="5" xfId="0" applyFont="1" applyFill="1" applyBorder="1" applyAlignment="1">
      <alignment horizontal="left" vertical="center" wrapText="1"/>
    </xf>
    <xf numFmtId="166" fontId="5" fillId="2" borderId="17" xfId="1" applyNumberFormat="1" applyFont="1" applyFill="1" applyBorder="1" applyAlignment="1">
      <alignment horizontal="justify" vertical="center" wrapText="1"/>
    </xf>
    <xf numFmtId="166" fontId="5" fillId="0" borderId="17" xfId="1" applyNumberFormat="1" applyFont="1" applyFill="1" applyBorder="1" applyAlignment="1">
      <alignment horizontal="justify" vertical="center" wrapText="1"/>
    </xf>
    <xf numFmtId="10" fontId="10" fillId="0" borderId="15" xfId="2" applyNumberFormat="1" applyFont="1" applyBorder="1" applyAlignment="1">
      <alignment horizontal="center" vertical="center"/>
    </xf>
    <xf numFmtId="165" fontId="8" fillId="2" borderId="16" xfId="2" quotePrefix="1" applyNumberFormat="1" applyFont="1" applyFill="1" applyBorder="1" applyAlignment="1">
      <alignment horizontal="center" vertical="center" wrapText="1"/>
    </xf>
    <xf numFmtId="0" fontId="13" fillId="0" borderId="15" xfId="0" applyFont="1" applyBorder="1" applyAlignment="1">
      <alignment horizontal="center" vertical="center"/>
    </xf>
    <xf numFmtId="10" fontId="13" fillId="0" borderId="15" xfId="0" applyNumberFormat="1" applyFont="1" applyBorder="1" applyAlignment="1">
      <alignment horizontal="center" vertical="center"/>
    </xf>
    <xf numFmtId="9" fontId="13" fillId="0" borderId="15" xfId="0" applyNumberFormat="1" applyFont="1" applyBorder="1" applyAlignment="1">
      <alignment horizontal="center" vertical="center"/>
    </xf>
    <xf numFmtId="2" fontId="8" fillId="2" borderId="5" xfId="2" quotePrefix="1" applyNumberFormat="1" applyFont="1" applyFill="1" applyBorder="1" applyAlignment="1">
      <alignment horizontal="center" vertical="center" wrapText="1"/>
    </xf>
    <xf numFmtId="2" fontId="8" fillId="2" borderId="16" xfId="2" quotePrefix="1" applyNumberFormat="1" applyFont="1" applyFill="1" applyBorder="1" applyAlignment="1">
      <alignment horizontal="center" vertical="center" wrapText="1"/>
    </xf>
    <xf numFmtId="2" fontId="13" fillId="0" borderId="15" xfId="0" applyNumberFormat="1" applyFont="1" applyBorder="1" applyAlignment="1">
      <alignment horizontal="center" vertical="center"/>
    </xf>
    <xf numFmtId="1" fontId="13" fillId="0" borderId="15" xfId="0" applyNumberFormat="1" applyFont="1" applyBorder="1" applyAlignment="1">
      <alignment horizontal="center" vertical="center"/>
    </xf>
    <xf numFmtId="2" fontId="8" fillId="2" borderId="5" xfId="2" quotePrefix="1" applyNumberFormat="1" applyFont="1" applyFill="1" applyBorder="1" applyAlignment="1">
      <alignment horizontal="right" vertical="center" wrapText="1"/>
    </xf>
    <xf numFmtId="167" fontId="16" fillId="0" borderId="15" xfId="0" applyNumberFormat="1" applyFont="1" applyBorder="1" applyAlignment="1">
      <alignment horizontal="center" vertical="center"/>
    </xf>
    <xf numFmtId="2" fontId="16" fillId="0" borderId="15" xfId="0" applyNumberFormat="1" applyFont="1" applyBorder="1" applyAlignment="1">
      <alignment horizontal="center" vertical="center"/>
    </xf>
    <xf numFmtId="165" fontId="17" fillId="0" borderId="5" xfId="2" quotePrefix="1" applyNumberFormat="1" applyFont="1" applyFill="1" applyBorder="1" applyAlignment="1">
      <alignment horizontal="center" vertical="center" wrapText="1"/>
    </xf>
    <xf numFmtId="10" fontId="8" fillId="2" borderId="5" xfId="2" quotePrefix="1" applyNumberFormat="1" applyFont="1" applyFill="1" applyBorder="1" applyAlignment="1">
      <alignment horizontal="center" vertical="center" wrapText="1"/>
    </xf>
    <xf numFmtId="10" fontId="8" fillId="0" borderId="5" xfId="2" quotePrefix="1"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7"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9">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s>
  <tableStyles count="0" defaultTableStyle="TableStyleMedium2" defaultPivotStyle="PivotStyleLight16"/>
  <colors>
    <mruColors>
      <color rgb="FF3466CC"/>
      <color rgb="FFE2ECFD"/>
      <color rgb="FFC4BD97"/>
      <color rgb="FFC4BDBF"/>
      <color rgb="FFC49FBC"/>
      <color rgb="FF33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xdr:colOff>
      <xdr:row>3</xdr:row>
      <xdr:rowOff>10005</xdr:rowOff>
    </xdr:to>
    <xdr:pic>
      <xdr:nvPicPr>
        <xdr:cNvPr id="4" name="Imagen 3">
          <a:extLst>
            <a:ext uri="{FF2B5EF4-FFF2-40B4-BE49-F238E27FC236}">
              <a16:creationId xmlns:a16="http://schemas.microsoft.com/office/drawing/2014/main" id="{B14DD115-20E0-4366-B2B3-1BB4AE3C01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91150" cy="9815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6"/>
  <sheetViews>
    <sheetView showGridLines="0" tabSelected="1" topLeftCell="N32" zoomScaleNormal="100" zoomScaleSheetLayoutView="30" zoomScalePageLayoutView="30" workbookViewId="0">
      <selection activeCell="U34" sqref="U34"/>
    </sheetView>
  </sheetViews>
  <sheetFormatPr baseColWidth="10" defaultColWidth="11.42578125" defaultRowHeight="15.75" x14ac:dyDescent="0.25"/>
  <cols>
    <col min="1" max="1" width="31.5703125" style="1" customWidth="1"/>
    <col min="2" max="2" width="49.140625" style="1" customWidth="1"/>
    <col min="3" max="3" width="14.28515625" style="1" customWidth="1"/>
    <col min="4" max="4" width="20.140625" style="1" customWidth="1"/>
    <col min="5" max="5" width="14.85546875" style="1" customWidth="1"/>
    <col min="6" max="6" width="11.85546875" style="1" customWidth="1"/>
    <col min="7" max="7" width="13.5703125" style="5" customWidth="1"/>
    <col min="8" max="8" width="12.140625" style="6" customWidth="1"/>
    <col min="9" max="9" width="14" style="1" customWidth="1"/>
    <col min="10" max="11" width="15" style="6" customWidth="1"/>
    <col min="12" max="12" width="17" style="6" customWidth="1"/>
    <col min="13" max="13" width="13.140625" style="7" customWidth="1"/>
    <col min="14" max="14" width="15.28515625" style="7" bestFit="1" customWidth="1"/>
    <col min="15" max="15" width="16.5703125" style="1" customWidth="1"/>
    <col min="16" max="16" width="15" style="1" customWidth="1"/>
    <col min="17" max="17" width="20" style="1" customWidth="1"/>
    <col min="18" max="18" width="14.5703125" style="6" customWidth="1"/>
    <col min="19" max="19" width="13.140625" style="6" customWidth="1"/>
    <col min="20" max="20" width="15.85546875" style="6" customWidth="1"/>
    <col min="21" max="21" width="15.85546875" style="1" customWidth="1"/>
    <col min="22" max="22" width="176.85546875" style="25" customWidth="1"/>
    <col min="23" max="23" width="66.42578125" style="1" customWidth="1"/>
    <col min="24" max="16384" width="11.42578125" style="1"/>
  </cols>
  <sheetData>
    <row r="1" spans="1:24" ht="25.5" customHeight="1" x14ac:dyDescent="0.25">
      <c r="A1" s="52"/>
      <c r="B1" s="52"/>
      <c r="C1" s="54" t="s">
        <v>0</v>
      </c>
      <c r="D1" s="55"/>
      <c r="E1" s="55"/>
      <c r="F1" s="55"/>
      <c r="G1" s="55"/>
      <c r="H1" s="55"/>
      <c r="I1" s="55"/>
      <c r="J1" s="55"/>
      <c r="K1" s="55"/>
      <c r="L1" s="55"/>
      <c r="M1" s="55"/>
      <c r="N1" s="55"/>
      <c r="O1" s="55"/>
      <c r="P1" s="55"/>
      <c r="Q1" s="55"/>
      <c r="R1" s="55"/>
      <c r="S1" s="55"/>
      <c r="T1" s="56"/>
      <c r="U1" s="53" t="s">
        <v>14</v>
      </c>
      <c r="V1" s="53"/>
      <c r="W1" s="53"/>
    </row>
    <row r="2" spans="1:24" ht="25.5" customHeight="1" x14ac:dyDescent="0.25">
      <c r="A2" s="52"/>
      <c r="B2" s="52"/>
      <c r="C2" s="57"/>
      <c r="D2" s="58"/>
      <c r="E2" s="58"/>
      <c r="F2" s="58"/>
      <c r="G2" s="58"/>
      <c r="H2" s="58"/>
      <c r="I2" s="58"/>
      <c r="J2" s="58"/>
      <c r="K2" s="58"/>
      <c r="L2" s="58"/>
      <c r="M2" s="58"/>
      <c r="N2" s="58"/>
      <c r="O2" s="58"/>
      <c r="P2" s="58"/>
      <c r="Q2" s="58"/>
      <c r="R2" s="58"/>
      <c r="S2" s="58"/>
      <c r="T2" s="59"/>
      <c r="U2" s="53" t="s">
        <v>17</v>
      </c>
      <c r="V2" s="53"/>
      <c r="W2" s="53"/>
    </row>
    <row r="3" spans="1:24" s="2" customFormat="1" ht="25.5" customHeight="1" x14ac:dyDescent="0.25">
      <c r="A3" s="52"/>
      <c r="B3" s="52"/>
      <c r="C3" s="60"/>
      <c r="D3" s="61"/>
      <c r="E3" s="61"/>
      <c r="F3" s="61"/>
      <c r="G3" s="61"/>
      <c r="H3" s="61"/>
      <c r="I3" s="61"/>
      <c r="J3" s="61"/>
      <c r="K3" s="61"/>
      <c r="L3" s="61"/>
      <c r="M3" s="61"/>
      <c r="N3" s="61"/>
      <c r="O3" s="61"/>
      <c r="P3" s="61"/>
      <c r="Q3" s="61"/>
      <c r="R3" s="61"/>
      <c r="S3" s="61"/>
      <c r="T3" s="62"/>
      <c r="U3" s="53" t="s">
        <v>18</v>
      </c>
      <c r="V3" s="53"/>
      <c r="W3" s="53"/>
    </row>
    <row r="4" spans="1:24" s="2" customFormat="1" ht="13.15" customHeight="1" x14ac:dyDescent="0.25">
      <c r="A4" s="3"/>
      <c r="B4" s="3"/>
      <c r="C4" s="3"/>
      <c r="D4" s="3"/>
      <c r="E4" s="3"/>
      <c r="F4" s="3"/>
      <c r="G4" s="3"/>
      <c r="H4" s="4"/>
      <c r="I4" s="3"/>
      <c r="J4" s="4"/>
      <c r="K4" s="4"/>
      <c r="L4" s="4"/>
      <c r="M4" s="3"/>
      <c r="N4" s="3"/>
      <c r="O4" s="3"/>
      <c r="P4" s="3"/>
      <c r="Q4" s="3"/>
      <c r="R4" s="4"/>
      <c r="S4" s="4"/>
      <c r="T4" s="4"/>
      <c r="U4" s="3"/>
      <c r="V4" s="23"/>
      <c r="W4" s="3"/>
    </row>
    <row r="5" spans="1:24" s="2" customFormat="1" ht="35.25" customHeight="1" x14ac:dyDescent="0.25">
      <c r="A5" s="63" t="s">
        <v>19</v>
      </c>
      <c r="B5" s="64"/>
      <c r="C5" s="64"/>
      <c r="D5" s="64"/>
      <c r="E5" s="64"/>
      <c r="F5" s="64"/>
      <c r="G5" s="64"/>
      <c r="H5" s="64"/>
      <c r="I5" s="64"/>
      <c r="J5" s="64"/>
      <c r="K5" s="64"/>
      <c r="L5" s="64"/>
      <c r="M5" s="64"/>
      <c r="N5" s="64"/>
      <c r="O5" s="64"/>
      <c r="P5" s="64"/>
      <c r="Q5" s="64"/>
      <c r="R5" s="64"/>
      <c r="S5" s="64"/>
      <c r="T5" s="64"/>
      <c r="U5" s="64"/>
      <c r="V5" s="64"/>
      <c r="W5" s="64"/>
    </row>
    <row r="6" spans="1:24" x14ac:dyDescent="0.25">
      <c r="A6" s="3"/>
      <c r="B6" s="3"/>
      <c r="C6" s="3"/>
      <c r="D6" s="3"/>
      <c r="E6" s="3"/>
      <c r="F6" s="3"/>
      <c r="G6" s="3"/>
      <c r="H6" s="4"/>
      <c r="I6" s="3"/>
      <c r="J6" s="4"/>
      <c r="K6" s="4"/>
      <c r="L6" s="4"/>
      <c r="M6" s="3"/>
      <c r="N6" s="3"/>
      <c r="O6" s="3"/>
      <c r="P6" s="3"/>
      <c r="Q6" s="3"/>
      <c r="R6" s="4"/>
      <c r="S6" s="4"/>
      <c r="T6" s="4"/>
      <c r="U6" s="3"/>
      <c r="V6" s="23"/>
      <c r="W6" s="3"/>
    </row>
    <row r="7" spans="1:24" ht="35.25" customHeight="1" x14ac:dyDescent="0.25">
      <c r="A7" s="47" t="s">
        <v>1</v>
      </c>
      <c r="B7" s="45" t="s">
        <v>2</v>
      </c>
      <c r="C7" s="50" t="s">
        <v>16</v>
      </c>
      <c r="D7" s="47" t="s">
        <v>32</v>
      </c>
      <c r="E7" s="50" t="s">
        <v>66</v>
      </c>
      <c r="F7" s="47" t="s">
        <v>3</v>
      </c>
      <c r="G7" s="47" t="s">
        <v>33</v>
      </c>
      <c r="H7" s="48" t="s">
        <v>34</v>
      </c>
      <c r="I7" s="47" t="s">
        <v>35</v>
      </c>
      <c r="J7" s="48" t="s">
        <v>36</v>
      </c>
      <c r="K7" s="47" t="s">
        <v>37</v>
      </c>
      <c r="L7" s="72" t="s">
        <v>114</v>
      </c>
      <c r="M7" s="72"/>
      <c r="N7" s="72"/>
      <c r="O7" s="72"/>
      <c r="P7" s="71" t="s">
        <v>39</v>
      </c>
      <c r="Q7" s="47" t="s">
        <v>40</v>
      </c>
      <c r="R7" s="48" t="s">
        <v>41</v>
      </c>
      <c r="S7" s="50" t="s">
        <v>4</v>
      </c>
      <c r="T7" s="71" t="s">
        <v>5</v>
      </c>
      <c r="U7" s="71" t="s">
        <v>11</v>
      </c>
      <c r="V7" s="65" t="s">
        <v>10</v>
      </c>
      <c r="W7" s="65" t="s">
        <v>15</v>
      </c>
    </row>
    <row r="8" spans="1:24" ht="30.75" customHeight="1" x14ac:dyDescent="0.25">
      <c r="A8" s="45"/>
      <c r="B8" s="46"/>
      <c r="C8" s="51"/>
      <c r="D8" s="45"/>
      <c r="E8" s="51"/>
      <c r="F8" s="45"/>
      <c r="G8" s="45"/>
      <c r="H8" s="49"/>
      <c r="I8" s="45"/>
      <c r="J8" s="49"/>
      <c r="K8" s="45"/>
      <c r="L8" s="17" t="s">
        <v>6</v>
      </c>
      <c r="M8" s="17" t="s">
        <v>7</v>
      </c>
      <c r="N8" s="17" t="s">
        <v>8</v>
      </c>
      <c r="O8" s="17" t="s">
        <v>9</v>
      </c>
      <c r="P8" s="48"/>
      <c r="Q8" s="45"/>
      <c r="R8" s="49"/>
      <c r="S8" s="51"/>
      <c r="T8" s="48"/>
      <c r="U8" s="48"/>
      <c r="V8" s="66"/>
      <c r="W8" s="66"/>
    </row>
    <row r="9" spans="1:24" s="11" customFormat="1" ht="279.75" customHeight="1" x14ac:dyDescent="0.25">
      <c r="A9" s="44" t="s">
        <v>20</v>
      </c>
      <c r="B9" s="26" t="s">
        <v>21</v>
      </c>
      <c r="C9" s="19" t="s">
        <v>28</v>
      </c>
      <c r="D9" s="18" t="s">
        <v>30</v>
      </c>
      <c r="E9" s="19" t="s">
        <v>67</v>
      </c>
      <c r="F9" s="9">
        <v>6.7999999999999996E-3</v>
      </c>
      <c r="G9" s="9">
        <v>8.9999999999999993E-3</v>
      </c>
      <c r="H9" s="9">
        <v>7.4000000000000003E-3</v>
      </c>
      <c r="I9" s="9">
        <v>1.0999999999999999E-2</v>
      </c>
      <c r="J9" s="9">
        <v>8.3999999999999995E-3</v>
      </c>
      <c r="K9" s="30">
        <v>1.2999999999999999E-2</v>
      </c>
      <c r="L9" s="33">
        <v>0</v>
      </c>
      <c r="M9" s="33">
        <v>0</v>
      </c>
      <c r="N9" s="33"/>
      <c r="O9" s="33"/>
      <c r="P9" s="29">
        <f>+M9/K9</f>
        <v>0</v>
      </c>
      <c r="Q9" s="9">
        <v>1.4999999999999999E-2</v>
      </c>
      <c r="R9" s="8"/>
      <c r="S9" s="9">
        <f>+IF(E9="Flujo",Q9,IF(E9="Acumulado",SUM(K9,G9,I9,Q9),"Error"))</f>
        <v>1.4999999999999999E-2</v>
      </c>
      <c r="T9" s="30">
        <f>+J9</f>
        <v>8.3999999999999995E-3</v>
      </c>
      <c r="U9" s="29">
        <f t="shared" ref="U9:U26" si="0">+IF(T9/S9 &gt; 1, 100%, T9/S9)</f>
        <v>0.55999999999999994</v>
      </c>
      <c r="V9" s="27" t="s">
        <v>85</v>
      </c>
      <c r="W9" s="22" t="s">
        <v>86</v>
      </c>
      <c r="X9" s="10"/>
    </row>
    <row r="10" spans="1:24" s="11" customFormat="1" ht="148.5" customHeight="1" x14ac:dyDescent="0.25">
      <c r="A10" s="44"/>
      <c r="B10" s="26" t="s">
        <v>22</v>
      </c>
      <c r="C10" s="19" t="s">
        <v>29</v>
      </c>
      <c r="D10" s="18" t="s">
        <v>31</v>
      </c>
      <c r="E10" s="19" t="s">
        <v>68</v>
      </c>
      <c r="F10" s="34">
        <v>0</v>
      </c>
      <c r="G10" s="34" t="s">
        <v>38</v>
      </c>
      <c r="H10" s="34" t="s">
        <v>38</v>
      </c>
      <c r="I10" s="34" t="s">
        <v>38</v>
      </c>
      <c r="J10" s="34" t="s">
        <v>38</v>
      </c>
      <c r="K10" s="35">
        <v>5</v>
      </c>
      <c r="L10" s="37">
        <v>0</v>
      </c>
      <c r="M10" s="37">
        <v>0</v>
      </c>
      <c r="N10" s="37"/>
      <c r="O10" s="37"/>
      <c r="P10" s="29">
        <f t="shared" ref="P10:P27" si="1">+M10/K10</f>
        <v>0</v>
      </c>
      <c r="Q10" s="34">
        <v>4</v>
      </c>
      <c r="R10" s="38"/>
      <c r="S10" s="9">
        <f t="shared" ref="S10:S33" si="2">+IF(E10="Flujo",Q10,IF(E10="Acumulado",SUM(K10,G10,I10,Q10),"Error"))</f>
        <v>9</v>
      </c>
      <c r="T10" s="30">
        <f>+M10</f>
        <v>0</v>
      </c>
      <c r="U10" s="29">
        <f t="shared" si="0"/>
        <v>0</v>
      </c>
      <c r="V10" s="27" t="s">
        <v>87</v>
      </c>
      <c r="W10" s="21" t="s">
        <v>88</v>
      </c>
      <c r="X10" s="10"/>
    </row>
    <row r="11" spans="1:24" s="11" customFormat="1" ht="164.25" customHeight="1" x14ac:dyDescent="0.25">
      <c r="A11" s="44"/>
      <c r="B11" s="26" t="s">
        <v>23</v>
      </c>
      <c r="C11" s="19" t="s">
        <v>29</v>
      </c>
      <c r="D11" s="18" t="s">
        <v>30</v>
      </c>
      <c r="E11" s="19" t="s">
        <v>68</v>
      </c>
      <c r="F11" s="34">
        <v>3492</v>
      </c>
      <c r="G11" s="34">
        <v>920</v>
      </c>
      <c r="H11" s="34">
        <v>953</v>
      </c>
      <c r="I11" s="34">
        <v>920</v>
      </c>
      <c r="J11" s="34">
        <v>870</v>
      </c>
      <c r="K11" s="35">
        <v>920</v>
      </c>
      <c r="L11" s="37">
        <v>0</v>
      </c>
      <c r="M11" s="37">
        <v>179</v>
      </c>
      <c r="N11" s="37"/>
      <c r="O11" s="37"/>
      <c r="P11" s="29">
        <f t="shared" si="1"/>
        <v>0.19456521739130433</v>
      </c>
      <c r="Q11" s="34">
        <v>920</v>
      </c>
      <c r="R11" s="38"/>
      <c r="S11" s="9">
        <f t="shared" si="2"/>
        <v>3680</v>
      </c>
      <c r="T11" s="35">
        <f>+H11+J11+M11</f>
        <v>2002</v>
      </c>
      <c r="U11" s="29">
        <f t="shared" si="0"/>
        <v>0.54402173913043483</v>
      </c>
      <c r="V11" s="27" t="s">
        <v>89</v>
      </c>
      <c r="W11" s="21" t="s">
        <v>90</v>
      </c>
      <c r="X11" s="10"/>
    </row>
    <row r="12" spans="1:24" s="11" customFormat="1" ht="148.5" customHeight="1" x14ac:dyDescent="0.25">
      <c r="A12" s="44"/>
      <c r="B12" s="26" t="s">
        <v>24</v>
      </c>
      <c r="C12" s="19" t="s">
        <v>29</v>
      </c>
      <c r="D12" s="18" t="s">
        <v>30</v>
      </c>
      <c r="E12" s="19" t="s">
        <v>68</v>
      </c>
      <c r="F12" s="34">
        <v>327</v>
      </c>
      <c r="G12" s="34">
        <v>200</v>
      </c>
      <c r="H12" s="34">
        <v>201</v>
      </c>
      <c r="I12" s="34">
        <v>200</v>
      </c>
      <c r="J12" s="34">
        <v>246</v>
      </c>
      <c r="K12" s="35">
        <v>200</v>
      </c>
      <c r="L12" s="37">
        <v>0</v>
      </c>
      <c r="M12" s="37">
        <v>163</v>
      </c>
      <c r="N12" s="37"/>
      <c r="O12" s="37"/>
      <c r="P12" s="29">
        <f t="shared" si="1"/>
        <v>0.81499999999999995</v>
      </c>
      <c r="Q12" s="34">
        <v>200</v>
      </c>
      <c r="R12" s="38"/>
      <c r="S12" s="9">
        <f t="shared" si="2"/>
        <v>800</v>
      </c>
      <c r="T12" s="35">
        <f>+J12+H12+M12</f>
        <v>610</v>
      </c>
      <c r="U12" s="29">
        <f t="shared" si="0"/>
        <v>0.76249999999999996</v>
      </c>
      <c r="V12" s="27" t="s">
        <v>91</v>
      </c>
      <c r="W12" s="21" t="s">
        <v>92</v>
      </c>
      <c r="X12" s="10"/>
    </row>
    <row r="13" spans="1:24" s="11" customFormat="1" ht="234.75" customHeight="1" x14ac:dyDescent="0.25">
      <c r="A13" s="44"/>
      <c r="B13" s="26" t="s">
        <v>25</v>
      </c>
      <c r="C13" s="19" t="s">
        <v>29</v>
      </c>
      <c r="D13" s="18" t="s">
        <v>30</v>
      </c>
      <c r="E13" s="19" t="s">
        <v>68</v>
      </c>
      <c r="F13" s="34">
        <v>1160</v>
      </c>
      <c r="G13" s="34">
        <v>680</v>
      </c>
      <c r="H13" s="34">
        <v>641</v>
      </c>
      <c r="I13" s="34">
        <v>600</v>
      </c>
      <c r="J13" s="34">
        <v>884</v>
      </c>
      <c r="K13" s="35">
        <v>1700</v>
      </c>
      <c r="L13" s="37">
        <v>0</v>
      </c>
      <c r="M13" s="37">
        <v>544</v>
      </c>
      <c r="N13" s="37"/>
      <c r="O13" s="37"/>
      <c r="P13" s="29">
        <f t="shared" si="1"/>
        <v>0.32</v>
      </c>
      <c r="Q13" s="34">
        <v>580</v>
      </c>
      <c r="R13" s="38"/>
      <c r="S13" s="9">
        <f t="shared" si="2"/>
        <v>3560</v>
      </c>
      <c r="T13" s="35">
        <f>+J13+H13+M13</f>
        <v>2069</v>
      </c>
      <c r="U13" s="29">
        <f t="shared" si="0"/>
        <v>0.58117977528089892</v>
      </c>
      <c r="V13" s="27" t="s">
        <v>69</v>
      </c>
      <c r="W13" s="21" t="s">
        <v>92</v>
      </c>
      <c r="X13" s="10"/>
    </row>
    <row r="14" spans="1:24" s="11" customFormat="1" ht="320.25" customHeight="1" x14ac:dyDescent="0.25">
      <c r="A14" s="44"/>
      <c r="B14" s="26" t="s">
        <v>26</v>
      </c>
      <c r="C14" s="19" t="s">
        <v>29</v>
      </c>
      <c r="D14" s="18" t="s">
        <v>31</v>
      </c>
      <c r="E14" s="19" t="s">
        <v>68</v>
      </c>
      <c r="F14" s="34">
        <v>0</v>
      </c>
      <c r="G14" s="34">
        <v>3500</v>
      </c>
      <c r="H14" s="34">
        <v>3776</v>
      </c>
      <c r="I14" s="34">
        <v>5000</v>
      </c>
      <c r="J14" s="34">
        <v>5000</v>
      </c>
      <c r="K14" s="35">
        <v>17000</v>
      </c>
      <c r="L14" s="37">
        <v>0</v>
      </c>
      <c r="M14" s="37">
        <v>0</v>
      </c>
      <c r="N14" s="37"/>
      <c r="O14" s="37"/>
      <c r="P14" s="29">
        <f t="shared" si="1"/>
        <v>0</v>
      </c>
      <c r="Q14" s="34">
        <f>8500</f>
        <v>8500</v>
      </c>
      <c r="R14" s="38"/>
      <c r="S14" s="9">
        <f t="shared" si="2"/>
        <v>34000</v>
      </c>
      <c r="T14" s="35">
        <f>+J14+H14</f>
        <v>8776</v>
      </c>
      <c r="U14" s="29">
        <f t="shared" si="0"/>
        <v>0.25811764705882351</v>
      </c>
      <c r="V14" s="27" t="s">
        <v>70</v>
      </c>
      <c r="W14" s="21" t="s">
        <v>93</v>
      </c>
    </row>
    <row r="15" spans="1:24" s="11" customFormat="1" ht="184.5" customHeight="1" x14ac:dyDescent="0.25">
      <c r="A15" s="44"/>
      <c r="B15" s="26" t="s">
        <v>27</v>
      </c>
      <c r="C15" s="19" t="s">
        <v>28</v>
      </c>
      <c r="D15" s="18" t="s">
        <v>31</v>
      </c>
      <c r="E15" s="19" t="s">
        <v>67</v>
      </c>
      <c r="F15" s="9">
        <v>0.31</v>
      </c>
      <c r="G15" s="9">
        <v>0.77</v>
      </c>
      <c r="H15" s="9">
        <v>0.98</v>
      </c>
      <c r="I15" s="9">
        <v>0.8</v>
      </c>
      <c r="J15" s="9">
        <v>1.07</v>
      </c>
      <c r="K15" s="30">
        <v>0.8</v>
      </c>
      <c r="L15" s="33">
        <v>0</v>
      </c>
      <c r="M15" s="33">
        <v>0.19</v>
      </c>
      <c r="N15" s="32"/>
      <c r="O15" s="32"/>
      <c r="P15" s="29">
        <f t="shared" si="1"/>
        <v>0.23749999999999999</v>
      </c>
      <c r="Q15" s="9">
        <v>0.8</v>
      </c>
      <c r="R15" s="8"/>
      <c r="S15" s="9">
        <f t="shared" si="2"/>
        <v>0.8</v>
      </c>
      <c r="T15" s="30">
        <f>+M15</f>
        <v>0.19</v>
      </c>
      <c r="U15" s="29">
        <f t="shared" si="0"/>
        <v>0.23749999999999999</v>
      </c>
      <c r="V15" s="27" t="s">
        <v>71</v>
      </c>
      <c r="W15" s="21" t="s">
        <v>113</v>
      </c>
    </row>
    <row r="16" spans="1:24" s="11" customFormat="1" ht="148.5" customHeight="1" x14ac:dyDescent="0.25">
      <c r="A16" s="44" t="s">
        <v>42</v>
      </c>
      <c r="B16" s="26" t="s">
        <v>43</v>
      </c>
      <c r="C16" s="19" t="s">
        <v>29</v>
      </c>
      <c r="D16" s="18" t="s">
        <v>31</v>
      </c>
      <c r="E16" s="19" t="s">
        <v>68</v>
      </c>
      <c r="F16" s="34">
        <v>84</v>
      </c>
      <c r="G16" s="34">
        <v>13</v>
      </c>
      <c r="H16" s="34">
        <v>13</v>
      </c>
      <c r="I16" s="34">
        <v>30</v>
      </c>
      <c r="J16" s="34">
        <v>30</v>
      </c>
      <c r="K16" s="35">
        <v>20</v>
      </c>
      <c r="L16" s="37">
        <v>0</v>
      </c>
      <c r="M16" s="37">
        <v>0</v>
      </c>
      <c r="N16" s="37"/>
      <c r="O16" s="37"/>
      <c r="P16" s="29">
        <f t="shared" si="1"/>
        <v>0</v>
      </c>
      <c r="Q16" s="34">
        <v>37</v>
      </c>
      <c r="R16" s="38"/>
      <c r="S16" s="9">
        <f t="shared" si="2"/>
        <v>100</v>
      </c>
      <c r="T16" s="35">
        <f>+J16+H16</f>
        <v>43</v>
      </c>
      <c r="U16" s="29">
        <f t="shared" si="0"/>
        <v>0.43</v>
      </c>
      <c r="V16" s="27" t="s">
        <v>72</v>
      </c>
      <c r="W16" s="21" t="s">
        <v>94</v>
      </c>
    </row>
    <row r="17" spans="1:23" s="11" customFormat="1" ht="148.5" customHeight="1" x14ac:dyDescent="0.25">
      <c r="A17" s="44"/>
      <c r="B17" s="26" t="s">
        <v>44</v>
      </c>
      <c r="C17" s="19" t="s">
        <v>29</v>
      </c>
      <c r="D17" s="18" t="s">
        <v>31</v>
      </c>
      <c r="E17" s="19" t="s">
        <v>68</v>
      </c>
      <c r="F17" s="34">
        <v>5</v>
      </c>
      <c r="G17" s="34" t="s">
        <v>38</v>
      </c>
      <c r="H17" s="34" t="s">
        <v>38</v>
      </c>
      <c r="I17" s="34" t="s">
        <v>38</v>
      </c>
      <c r="J17" s="34" t="s">
        <v>38</v>
      </c>
      <c r="K17" s="35">
        <v>5</v>
      </c>
      <c r="L17" s="37">
        <v>0</v>
      </c>
      <c r="M17" s="37">
        <v>0</v>
      </c>
      <c r="N17" s="37"/>
      <c r="O17" s="37"/>
      <c r="P17" s="29">
        <f t="shared" si="1"/>
        <v>0</v>
      </c>
      <c r="Q17" s="34">
        <v>5</v>
      </c>
      <c r="R17" s="38"/>
      <c r="S17" s="9">
        <f t="shared" si="2"/>
        <v>10</v>
      </c>
      <c r="T17" s="35">
        <v>0</v>
      </c>
      <c r="U17" s="29">
        <f t="shared" si="0"/>
        <v>0</v>
      </c>
      <c r="V17" s="27" t="s">
        <v>95</v>
      </c>
      <c r="W17" s="21" t="s">
        <v>92</v>
      </c>
    </row>
    <row r="18" spans="1:23" s="11" customFormat="1" ht="356.25" customHeight="1" x14ac:dyDescent="0.25">
      <c r="A18" s="44"/>
      <c r="B18" s="26" t="s">
        <v>45</v>
      </c>
      <c r="C18" s="19" t="s">
        <v>29</v>
      </c>
      <c r="D18" s="18" t="s">
        <v>31</v>
      </c>
      <c r="E18" s="19" t="s">
        <v>68</v>
      </c>
      <c r="F18" s="34">
        <v>5</v>
      </c>
      <c r="G18" s="34" t="s">
        <v>38</v>
      </c>
      <c r="H18" s="34" t="s">
        <v>38</v>
      </c>
      <c r="I18" s="34" t="s">
        <v>38</v>
      </c>
      <c r="J18" s="34" t="s">
        <v>38</v>
      </c>
      <c r="K18" s="35">
        <v>10</v>
      </c>
      <c r="L18" s="37">
        <v>0</v>
      </c>
      <c r="M18" s="37">
        <v>2</v>
      </c>
      <c r="N18" s="37"/>
      <c r="O18" s="37"/>
      <c r="P18" s="29">
        <f t="shared" si="1"/>
        <v>0.2</v>
      </c>
      <c r="Q18" s="34">
        <v>10</v>
      </c>
      <c r="R18" s="38"/>
      <c r="S18" s="41">
        <f t="shared" si="2"/>
        <v>20</v>
      </c>
      <c r="T18" s="35">
        <f>+M18</f>
        <v>2</v>
      </c>
      <c r="U18" s="29">
        <f t="shared" si="0"/>
        <v>0.1</v>
      </c>
      <c r="V18" s="27" t="s">
        <v>96</v>
      </c>
      <c r="W18" s="21" t="s">
        <v>97</v>
      </c>
    </row>
    <row r="19" spans="1:23" s="11" customFormat="1" ht="148.5" customHeight="1" x14ac:dyDescent="0.25">
      <c r="A19" s="44" t="s">
        <v>46</v>
      </c>
      <c r="B19" s="26" t="s">
        <v>47</v>
      </c>
      <c r="C19" s="19" t="s">
        <v>51</v>
      </c>
      <c r="D19" s="18" t="s">
        <v>30</v>
      </c>
      <c r="E19" s="19" t="s">
        <v>67</v>
      </c>
      <c r="F19" s="43">
        <v>8.8000000000000005E-3</v>
      </c>
      <c r="G19" s="43">
        <v>8.8999999999999999E-3</v>
      </c>
      <c r="H19" s="43">
        <v>8.8999999999999999E-3</v>
      </c>
      <c r="I19" s="43">
        <v>8.9999999999999993E-3</v>
      </c>
      <c r="J19" s="43">
        <v>9.1000000000000004E-3</v>
      </c>
      <c r="K19" s="43">
        <v>8.9999999999999993E-3</v>
      </c>
      <c r="L19" s="33">
        <v>0</v>
      </c>
      <c r="M19" s="33">
        <v>0</v>
      </c>
      <c r="N19" s="33"/>
      <c r="O19" s="33"/>
      <c r="P19" s="29">
        <f t="shared" si="1"/>
        <v>0</v>
      </c>
      <c r="Q19" s="42">
        <v>8.9999999999999993E-3</v>
      </c>
      <c r="R19" s="8"/>
      <c r="S19" s="42">
        <f t="shared" si="2"/>
        <v>8.9999999999999993E-3</v>
      </c>
      <c r="T19" s="30">
        <v>0</v>
      </c>
      <c r="U19" s="29">
        <f t="shared" si="0"/>
        <v>0</v>
      </c>
      <c r="V19" s="27" t="s">
        <v>73</v>
      </c>
      <c r="W19" s="21" t="s">
        <v>98</v>
      </c>
    </row>
    <row r="20" spans="1:23" s="11" customFormat="1" ht="148.5" customHeight="1" x14ac:dyDescent="0.25">
      <c r="A20" s="44"/>
      <c r="B20" s="26" t="s">
        <v>48</v>
      </c>
      <c r="C20" s="19" t="s">
        <v>29</v>
      </c>
      <c r="D20" s="18" t="s">
        <v>30</v>
      </c>
      <c r="E20" s="19" t="s">
        <v>68</v>
      </c>
      <c r="F20" s="34">
        <v>28998</v>
      </c>
      <c r="G20" s="34">
        <v>12000</v>
      </c>
      <c r="H20" s="34">
        <v>12388</v>
      </c>
      <c r="I20" s="34">
        <v>13000</v>
      </c>
      <c r="J20" s="34">
        <v>15045</v>
      </c>
      <c r="K20" s="35">
        <v>14500</v>
      </c>
      <c r="L20" s="37">
        <v>4111</v>
      </c>
      <c r="M20" s="37">
        <v>7887</v>
      </c>
      <c r="N20" s="37"/>
      <c r="O20" s="37"/>
      <c r="P20" s="29">
        <f t="shared" si="1"/>
        <v>0.54393103448275859</v>
      </c>
      <c r="Q20" s="34">
        <v>15500</v>
      </c>
      <c r="R20" s="38"/>
      <c r="S20" s="9">
        <f t="shared" si="2"/>
        <v>55000</v>
      </c>
      <c r="T20" s="35">
        <f>+H20+J20+M20</f>
        <v>35320</v>
      </c>
      <c r="U20" s="29">
        <f t="shared" si="0"/>
        <v>0.64218181818181819</v>
      </c>
      <c r="V20" s="27" t="s">
        <v>74</v>
      </c>
      <c r="W20" s="21" t="s">
        <v>98</v>
      </c>
    </row>
    <row r="21" spans="1:23" s="11" customFormat="1" ht="148.5" customHeight="1" x14ac:dyDescent="0.25">
      <c r="A21" s="44"/>
      <c r="B21" s="26" t="s">
        <v>49</v>
      </c>
      <c r="C21" s="19" t="s">
        <v>29</v>
      </c>
      <c r="D21" s="18" t="s">
        <v>31</v>
      </c>
      <c r="E21" s="19" t="s">
        <v>68</v>
      </c>
      <c r="F21" s="34">
        <v>1200</v>
      </c>
      <c r="G21" s="34">
        <v>216</v>
      </c>
      <c r="H21" s="34">
        <v>217</v>
      </c>
      <c r="I21" s="34">
        <v>317</v>
      </c>
      <c r="J21" s="34">
        <v>207</v>
      </c>
      <c r="K21" s="35">
        <v>179</v>
      </c>
      <c r="L21" s="37">
        <v>67</v>
      </c>
      <c r="M21" s="37">
        <v>71</v>
      </c>
      <c r="N21" s="37"/>
      <c r="O21" s="37"/>
      <c r="P21" s="29">
        <f t="shared" si="1"/>
        <v>0.39664804469273746</v>
      </c>
      <c r="Q21" s="34">
        <v>179</v>
      </c>
      <c r="R21" s="38"/>
      <c r="S21" s="9">
        <f t="shared" si="2"/>
        <v>891</v>
      </c>
      <c r="T21" s="35">
        <f>+H21+J21+L21</f>
        <v>491</v>
      </c>
      <c r="U21" s="29">
        <f t="shared" si="0"/>
        <v>0.55106621773288444</v>
      </c>
      <c r="V21" s="27" t="s">
        <v>99</v>
      </c>
      <c r="W21" s="21" t="s">
        <v>100</v>
      </c>
    </row>
    <row r="22" spans="1:23" s="11" customFormat="1" ht="213.75" customHeight="1" x14ac:dyDescent="0.25">
      <c r="A22" s="44"/>
      <c r="B22" s="26" t="s">
        <v>50</v>
      </c>
      <c r="C22" s="19" t="s">
        <v>29</v>
      </c>
      <c r="D22" s="18" t="s">
        <v>31</v>
      </c>
      <c r="E22" s="19" t="s">
        <v>68</v>
      </c>
      <c r="F22" s="34">
        <v>0</v>
      </c>
      <c r="G22" s="34" t="s">
        <v>38</v>
      </c>
      <c r="H22" s="34" t="s">
        <v>38</v>
      </c>
      <c r="I22" s="34">
        <v>3</v>
      </c>
      <c r="J22" s="34">
        <v>0</v>
      </c>
      <c r="K22" s="35">
        <v>3</v>
      </c>
      <c r="L22" s="37">
        <v>0</v>
      </c>
      <c r="M22" s="37">
        <v>0</v>
      </c>
      <c r="N22" s="37"/>
      <c r="O22" s="37"/>
      <c r="P22" s="29">
        <f t="shared" si="1"/>
        <v>0</v>
      </c>
      <c r="Q22" s="34">
        <v>3</v>
      </c>
      <c r="R22" s="38"/>
      <c r="S22" s="9">
        <f t="shared" si="2"/>
        <v>9</v>
      </c>
      <c r="T22" s="35">
        <v>0</v>
      </c>
      <c r="U22" s="29">
        <f t="shared" si="0"/>
        <v>0</v>
      </c>
      <c r="V22" s="27" t="s">
        <v>75</v>
      </c>
      <c r="W22" s="21" t="s">
        <v>101</v>
      </c>
    </row>
    <row r="23" spans="1:23" s="11" customFormat="1" ht="148.5" customHeight="1" x14ac:dyDescent="0.25">
      <c r="A23" s="44" t="s">
        <v>52</v>
      </c>
      <c r="B23" s="26" t="s">
        <v>53</v>
      </c>
      <c r="C23" s="19" t="s">
        <v>29</v>
      </c>
      <c r="D23" s="18" t="s">
        <v>30</v>
      </c>
      <c r="E23" s="19" t="s">
        <v>68</v>
      </c>
      <c r="F23" s="34">
        <v>84</v>
      </c>
      <c r="G23" s="34">
        <v>10</v>
      </c>
      <c r="H23" s="34">
        <v>16</v>
      </c>
      <c r="I23" s="34">
        <v>20</v>
      </c>
      <c r="J23" s="34">
        <v>20</v>
      </c>
      <c r="K23" s="35">
        <v>30</v>
      </c>
      <c r="L23" s="37">
        <v>0</v>
      </c>
      <c r="M23" s="37">
        <v>0</v>
      </c>
      <c r="N23" s="37"/>
      <c r="O23" s="37"/>
      <c r="P23" s="29">
        <f t="shared" si="1"/>
        <v>0</v>
      </c>
      <c r="Q23" s="34">
        <v>66</v>
      </c>
      <c r="R23" s="38"/>
      <c r="S23" s="9">
        <f t="shared" si="2"/>
        <v>126</v>
      </c>
      <c r="T23" s="35">
        <f>+H23+J23</f>
        <v>36</v>
      </c>
      <c r="U23" s="29">
        <f t="shared" si="0"/>
        <v>0.2857142857142857</v>
      </c>
      <c r="V23" s="27" t="s">
        <v>76</v>
      </c>
      <c r="W23" s="21" t="s">
        <v>102</v>
      </c>
    </row>
    <row r="24" spans="1:23" s="11" customFormat="1" ht="148.5" customHeight="1" x14ac:dyDescent="0.25">
      <c r="A24" s="44"/>
      <c r="B24" s="26" t="s">
        <v>54</v>
      </c>
      <c r="C24" s="19" t="s">
        <v>29</v>
      </c>
      <c r="D24" s="18" t="s">
        <v>30</v>
      </c>
      <c r="E24" s="19" t="s">
        <v>68</v>
      </c>
      <c r="F24" s="34">
        <v>20</v>
      </c>
      <c r="G24" s="34">
        <v>4</v>
      </c>
      <c r="H24" s="34">
        <v>1</v>
      </c>
      <c r="I24" s="34">
        <v>7</v>
      </c>
      <c r="J24" s="34">
        <v>14</v>
      </c>
      <c r="K24" s="35">
        <v>7</v>
      </c>
      <c r="L24" s="37">
        <v>0</v>
      </c>
      <c r="M24" s="37">
        <v>0</v>
      </c>
      <c r="N24" s="37"/>
      <c r="O24" s="37"/>
      <c r="P24" s="29">
        <f t="shared" si="1"/>
        <v>0</v>
      </c>
      <c r="Q24" s="34">
        <v>7</v>
      </c>
      <c r="R24" s="38"/>
      <c r="S24" s="9">
        <f t="shared" si="2"/>
        <v>25</v>
      </c>
      <c r="T24" s="35">
        <f>+H24+J24</f>
        <v>15</v>
      </c>
      <c r="U24" s="29">
        <f t="shared" si="0"/>
        <v>0.6</v>
      </c>
      <c r="V24" s="27" t="s">
        <v>77</v>
      </c>
      <c r="W24" s="21" t="s">
        <v>103</v>
      </c>
    </row>
    <row r="25" spans="1:23" s="11" customFormat="1" ht="148.5" customHeight="1" x14ac:dyDescent="0.25">
      <c r="A25" s="44"/>
      <c r="B25" s="26" t="s">
        <v>55</v>
      </c>
      <c r="C25" s="19" t="s">
        <v>29</v>
      </c>
      <c r="D25" s="18" t="s">
        <v>30</v>
      </c>
      <c r="E25" s="19" t="s">
        <v>68</v>
      </c>
      <c r="F25" s="34">
        <v>1</v>
      </c>
      <c r="G25" s="34">
        <v>1</v>
      </c>
      <c r="H25" s="34">
        <v>0</v>
      </c>
      <c r="I25" s="34">
        <v>2</v>
      </c>
      <c r="J25" s="34">
        <v>3</v>
      </c>
      <c r="K25" s="35">
        <v>1</v>
      </c>
      <c r="L25" s="37">
        <v>0</v>
      </c>
      <c r="M25" s="37">
        <v>0</v>
      </c>
      <c r="N25" s="37"/>
      <c r="O25" s="37"/>
      <c r="P25" s="29">
        <f t="shared" si="1"/>
        <v>0</v>
      </c>
      <c r="Q25" s="34">
        <v>1</v>
      </c>
      <c r="R25" s="38"/>
      <c r="S25" s="9">
        <f t="shared" si="2"/>
        <v>5</v>
      </c>
      <c r="T25" s="35">
        <f>+H25+J25</f>
        <v>3</v>
      </c>
      <c r="U25" s="29">
        <f t="shared" si="0"/>
        <v>0.6</v>
      </c>
      <c r="V25" s="28" t="s">
        <v>78</v>
      </c>
      <c r="W25" s="20" t="s">
        <v>104</v>
      </c>
    </row>
    <row r="26" spans="1:23" s="11" customFormat="1" ht="148.5" customHeight="1" x14ac:dyDescent="0.25">
      <c r="A26" s="44" t="s">
        <v>56</v>
      </c>
      <c r="B26" s="26" t="s">
        <v>57</v>
      </c>
      <c r="C26" s="19" t="s">
        <v>29</v>
      </c>
      <c r="D26" s="18" t="s">
        <v>30</v>
      </c>
      <c r="E26" s="19" t="s">
        <v>68</v>
      </c>
      <c r="F26" s="39">
        <v>2.1</v>
      </c>
      <c r="G26" s="39">
        <v>1</v>
      </c>
      <c r="H26" s="39">
        <v>1</v>
      </c>
      <c r="I26" s="39">
        <v>1.5</v>
      </c>
      <c r="J26" s="39">
        <v>1.5</v>
      </c>
      <c r="K26" s="39">
        <v>1.9</v>
      </c>
      <c r="L26" s="36">
        <v>0</v>
      </c>
      <c r="M26" s="36">
        <v>0.63</v>
      </c>
      <c r="N26" s="36"/>
      <c r="O26" s="36"/>
      <c r="P26" s="29">
        <f t="shared" si="1"/>
        <v>0.33157894736842108</v>
      </c>
      <c r="Q26" s="39">
        <v>2</v>
      </c>
      <c r="R26" s="36"/>
      <c r="S26" s="40">
        <f>IF(E26="Flujo",Q26,IF(E26="Acumulado",SUM(G26,I26,K26,Q26),"Error"))</f>
        <v>6.4</v>
      </c>
      <c r="T26" s="36">
        <f>+H26+J26+M26</f>
        <v>3.13</v>
      </c>
      <c r="U26" s="29">
        <f t="shared" si="0"/>
        <v>0.48906249999999996</v>
      </c>
      <c r="V26" s="28" t="s">
        <v>79</v>
      </c>
      <c r="W26" s="20" t="s">
        <v>105</v>
      </c>
    </row>
    <row r="27" spans="1:23" s="11" customFormat="1" ht="244.5" customHeight="1" x14ac:dyDescent="0.25">
      <c r="A27" s="44"/>
      <c r="B27" s="26" t="s">
        <v>58</v>
      </c>
      <c r="C27" s="19" t="s">
        <v>28</v>
      </c>
      <c r="D27" s="18" t="s">
        <v>30</v>
      </c>
      <c r="E27" s="19" t="s">
        <v>67</v>
      </c>
      <c r="F27" s="9">
        <v>1.2E-2</v>
      </c>
      <c r="G27" s="9">
        <v>1.4999999999999999E-2</v>
      </c>
      <c r="H27" s="9">
        <v>2.4E-2</v>
      </c>
      <c r="I27" s="9">
        <v>1.6E-2</v>
      </c>
      <c r="J27" s="9">
        <v>2.4E-2</v>
      </c>
      <c r="K27" s="30">
        <v>1.7999999999999999E-2</v>
      </c>
      <c r="L27" s="33">
        <v>0</v>
      </c>
      <c r="M27" s="33">
        <v>0</v>
      </c>
      <c r="N27" s="33"/>
      <c r="O27" s="33"/>
      <c r="P27" s="29">
        <f t="shared" si="1"/>
        <v>0</v>
      </c>
      <c r="Q27" s="9">
        <v>0.02</v>
      </c>
      <c r="R27" s="8"/>
      <c r="S27" s="9">
        <f>+IF(E27="Flujo",Q27,IF(E27="Acumulado",SUM(K27,G27,I27,Q27),"Error"))</f>
        <v>0.02</v>
      </c>
      <c r="T27" s="30">
        <f>+J27</f>
        <v>2.4E-2</v>
      </c>
      <c r="U27" s="29">
        <f>+IF(T27/S27 &gt; 1, 100%, T27/S27)</f>
        <v>1</v>
      </c>
      <c r="V27" s="28" t="s">
        <v>80</v>
      </c>
      <c r="W27" s="20" t="s">
        <v>105</v>
      </c>
    </row>
    <row r="28" spans="1:23" s="11" customFormat="1" ht="148.5" customHeight="1" x14ac:dyDescent="0.25">
      <c r="A28" s="44"/>
      <c r="B28" s="26" t="s">
        <v>59</v>
      </c>
      <c r="C28" s="19" t="s">
        <v>28</v>
      </c>
      <c r="D28" s="18" t="s">
        <v>30</v>
      </c>
      <c r="E28" s="19" t="s">
        <v>67</v>
      </c>
      <c r="F28" s="9">
        <v>1.6999999999999999E-3</v>
      </c>
      <c r="G28" s="9">
        <v>2.5000000000000001E-3</v>
      </c>
      <c r="H28" s="9">
        <v>1.6000000000000001E-3</v>
      </c>
      <c r="I28" s="9">
        <v>2.8E-3</v>
      </c>
      <c r="J28" s="9">
        <v>1.8E-3</v>
      </c>
      <c r="K28" s="30">
        <v>3.2000000000000002E-3</v>
      </c>
      <c r="L28" s="33">
        <v>0</v>
      </c>
      <c r="M28" s="33">
        <v>0</v>
      </c>
      <c r="N28" s="33"/>
      <c r="O28" s="33"/>
      <c r="P28" s="29">
        <f t="shared" ref="P28" si="3">+M28/K28</f>
        <v>0</v>
      </c>
      <c r="Q28" s="9">
        <v>3.5000000000000001E-3</v>
      </c>
      <c r="R28" s="8"/>
      <c r="S28" s="9">
        <f t="shared" si="2"/>
        <v>3.5000000000000001E-3</v>
      </c>
      <c r="T28" s="30">
        <f>+J28</f>
        <v>1.8E-3</v>
      </c>
      <c r="U28" s="29">
        <f t="shared" ref="U28:U33" si="4">+IF(T28/S28 &gt; 1, 100%, T28/S28)</f>
        <v>0.51428571428571423</v>
      </c>
      <c r="V28" s="28" t="s">
        <v>81</v>
      </c>
      <c r="W28" s="22" t="s">
        <v>86</v>
      </c>
    </row>
    <row r="29" spans="1:23" s="11" customFormat="1" ht="148.5" customHeight="1" x14ac:dyDescent="0.25">
      <c r="A29" s="44"/>
      <c r="B29" s="26" t="s">
        <v>60</v>
      </c>
      <c r="C29" s="19" t="s">
        <v>29</v>
      </c>
      <c r="D29" s="18" t="s">
        <v>30</v>
      </c>
      <c r="E29" s="19" t="s">
        <v>68</v>
      </c>
      <c r="F29" s="34">
        <v>25</v>
      </c>
      <c r="G29" s="34">
        <v>11</v>
      </c>
      <c r="H29" s="34">
        <v>18</v>
      </c>
      <c r="I29" s="34">
        <v>14</v>
      </c>
      <c r="J29" s="34">
        <v>15</v>
      </c>
      <c r="K29" s="35">
        <f>16+5</f>
        <v>21</v>
      </c>
      <c r="L29" s="37">
        <v>0</v>
      </c>
      <c r="M29" s="37">
        <v>0</v>
      </c>
      <c r="N29" s="37"/>
      <c r="O29" s="37"/>
      <c r="P29" s="29">
        <f>+M29/K29</f>
        <v>0</v>
      </c>
      <c r="Q29" s="34">
        <v>18</v>
      </c>
      <c r="R29" s="38"/>
      <c r="S29" s="9">
        <f t="shared" si="2"/>
        <v>64</v>
      </c>
      <c r="T29" s="35">
        <f>+H29+J29</f>
        <v>33</v>
      </c>
      <c r="U29" s="29">
        <f t="shared" si="4"/>
        <v>0.515625</v>
      </c>
      <c r="V29" s="28" t="s">
        <v>82</v>
      </c>
      <c r="W29" s="20" t="s">
        <v>106</v>
      </c>
    </row>
    <row r="30" spans="1:23" s="11" customFormat="1" ht="246" customHeight="1" x14ac:dyDescent="0.25">
      <c r="A30" s="44"/>
      <c r="B30" s="26" t="s">
        <v>61</v>
      </c>
      <c r="C30" s="19" t="s">
        <v>29</v>
      </c>
      <c r="D30" s="18" t="s">
        <v>30</v>
      </c>
      <c r="E30" s="19" t="s">
        <v>68</v>
      </c>
      <c r="F30" s="34">
        <v>4000</v>
      </c>
      <c r="G30" s="34">
        <v>600</v>
      </c>
      <c r="H30" s="34">
        <v>600</v>
      </c>
      <c r="I30" s="34">
        <v>1500</v>
      </c>
      <c r="J30" s="34">
        <v>1100</v>
      </c>
      <c r="K30" s="35">
        <v>1500</v>
      </c>
      <c r="L30" s="37">
        <v>0</v>
      </c>
      <c r="M30" s="37">
        <v>0</v>
      </c>
      <c r="N30" s="37"/>
      <c r="O30" s="37"/>
      <c r="P30" s="29">
        <f>+M30/K30</f>
        <v>0</v>
      </c>
      <c r="Q30" s="34">
        <v>600</v>
      </c>
      <c r="R30" s="38"/>
      <c r="S30" s="9">
        <f t="shared" si="2"/>
        <v>4200</v>
      </c>
      <c r="T30" s="35">
        <f>+H30+J30</f>
        <v>1700</v>
      </c>
      <c r="U30" s="29">
        <f t="shared" si="4"/>
        <v>0.40476190476190477</v>
      </c>
      <c r="V30" s="28" t="s">
        <v>107</v>
      </c>
      <c r="W30" s="20" t="s">
        <v>108</v>
      </c>
    </row>
    <row r="31" spans="1:23" s="11" customFormat="1" ht="148.5" customHeight="1" x14ac:dyDescent="0.25">
      <c r="A31" s="44"/>
      <c r="B31" s="26" t="s">
        <v>62</v>
      </c>
      <c r="C31" s="19" t="s">
        <v>29</v>
      </c>
      <c r="D31" s="18" t="s">
        <v>30</v>
      </c>
      <c r="E31" s="19" t="s">
        <v>68</v>
      </c>
      <c r="F31" s="34">
        <v>1720</v>
      </c>
      <c r="G31" s="34">
        <v>500</v>
      </c>
      <c r="H31" s="34">
        <v>422</v>
      </c>
      <c r="I31" s="34">
        <v>520</v>
      </c>
      <c r="J31" s="34">
        <v>369</v>
      </c>
      <c r="K31" s="35">
        <v>530</v>
      </c>
      <c r="L31" s="37">
        <v>73</v>
      </c>
      <c r="M31" s="37">
        <v>142</v>
      </c>
      <c r="N31" s="37"/>
      <c r="O31" s="37"/>
      <c r="P31" s="29">
        <f>+M31/K31</f>
        <v>0.26792452830188679</v>
      </c>
      <c r="Q31" s="34">
        <v>550</v>
      </c>
      <c r="R31" s="38"/>
      <c r="S31" s="9">
        <f t="shared" si="2"/>
        <v>2100</v>
      </c>
      <c r="T31" s="35">
        <f>+L31+J31+H31</f>
        <v>864</v>
      </c>
      <c r="U31" s="29">
        <f t="shared" si="4"/>
        <v>0.41142857142857142</v>
      </c>
      <c r="V31" s="28" t="s">
        <v>109</v>
      </c>
      <c r="W31" s="20" t="s">
        <v>110</v>
      </c>
    </row>
    <row r="32" spans="1:23" s="11" customFormat="1" ht="148.5" customHeight="1" x14ac:dyDescent="0.25">
      <c r="A32" s="44" t="s">
        <v>63</v>
      </c>
      <c r="B32" s="26" t="s">
        <v>64</v>
      </c>
      <c r="C32" s="19" t="s">
        <v>28</v>
      </c>
      <c r="D32" s="18" t="s">
        <v>31</v>
      </c>
      <c r="E32" s="19" t="s">
        <v>67</v>
      </c>
      <c r="F32" s="9" t="s">
        <v>38</v>
      </c>
      <c r="G32" s="9">
        <v>0</v>
      </c>
      <c r="H32" s="9" t="s">
        <v>38</v>
      </c>
      <c r="I32" s="9">
        <v>0.5</v>
      </c>
      <c r="J32" s="9">
        <v>0.375</v>
      </c>
      <c r="K32" s="30">
        <v>0.75</v>
      </c>
      <c r="L32" s="33">
        <v>0</v>
      </c>
      <c r="M32" s="33">
        <v>0.23</v>
      </c>
      <c r="N32" s="33"/>
      <c r="O32" s="33"/>
      <c r="P32" s="29">
        <f>+M32/K32</f>
        <v>0.3066666666666667</v>
      </c>
      <c r="Q32" s="9">
        <v>1</v>
      </c>
      <c r="R32" s="8"/>
      <c r="S32" s="9">
        <f t="shared" si="2"/>
        <v>1</v>
      </c>
      <c r="T32" s="30">
        <f>+J32</f>
        <v>0.375</v>
      </c>
      <c r="U32" s="29">
        <f t="shared" si="4"/>
        <v>0.375</v>
      </c>
      <c r="V32" s="28" t="s">
        <v>83</v>
      </c>
      <c r="W32" s="20" t="s">
        <v>111</v>
      </c>
    </row>
    <row r="33" spans="1:23" s="11" customFormat="1" ht="178.5" customHeight="1" x14ac:dyDescent="0.25">
      <c r="A33" s="44"/>
      <c r="B33" s="26" t="s">
        <v>65</v>
      </c>
      <c r="C33" s="19" t="s">
        <v>28</v>
      </c>
      <c r="D33" s="18" t="s">
        <v>31</v>
      </c>
      <c r="E33" s="19" t="s">
        <v>67</v>
      </c>
      <c r="F33" s="9">
        <v>1</v>
      </c>
      <c r="G33" s="9">
        <v>1</v>
      </c>
      <c r="H33" s="9">
        <v>0.97</v>
      </c>
      <c r="I33" s="9">
        <v>1</v>
      </c>
      <c r="J33" s="9">
        <v>0.98</v>
      </c>
      <c r="K33" s="30">
        <v>1</v>
      </c>
      <c r="L33" s="32">
        <v>0.71630000000000005</v>
      </c>
      <c r="M33" s="32">
        <v>0.80910000000000004</v>
      </c>
      <c r="N33" s="31"/>
      <c r="O33" s="31"/>
      <c r="P33" s="29">
        <f>+M33/K33</f>
        <v>0.80910000000000004</v>
      </c>
      <c r="Q33" s="9">
        <v>1</v>
      </c>
      <c r="R33" s="8"/>
      <c r="S33" s="9">
        <f t="shared" si="2"/>
        <v>1</v>
      </c>
      <c r="T33" s="30">
        <f>+L33</f>
        <v>0.71630000000000005</v>
      </c>
      <c r="U33" s="29">
        <f t="shared" si="4"/>
        <v>0.71630000000000005</v>
      </c>
      <c r="V33" s="28" t="s">
        <v>84</v>
      </c>
      <c r="W33" s="20" t="s">
        <v>112</v>
      </c>
    </row>
    <row r="34" spans="1:23" s="11" customFormat="1" ht="48" customHeight="1" x14ac:dyDescent="0.25">
      <c r="A34" s="12"/>
      <c r="B34" s="13"/>
      <c r="C34" s="13"/>
      <c r="D34" s="13"/>
      <c r="E34" s="13"/>
      <c r="F34" s="13"/>
      <c r="G34" s="14"/>
      <c r="H34" s="15"/>
      <c r="I34" s="16"/>
      <c r="J34" s="15"/>
      <c r="K34" s="15"/>
      <c r="L34" s="15"/>
      <c r="M34" s="16"/>
      <c r="N34" s="16"/>
      <c r="O34" s="16"/>
      <c r="P34" s="16"/>
      <c r="Q34" s="16"/>
      <c r="R34" s="15"/>
      <c r="S34" s="15"/>
      <c r="T34" s="15"/>
      <c r="U34" s="16"/>
      <c r="V34" s="24"/>
      <c r="W34" s="16"/>
    </row>
    <row r="35" spans="1:23" s="11" customFormat="1" ht="37.5" customHeight="1" x14ac:dyDescent="0.25">
      <c r="A35" s="67" t="s">
        <v>12</v>
      </c>
      <c r="B35" s="68"/>
      <c r="C35" s="68"/>
      <c r="D35" s="68"/>
      <c r="E35" s="68"/>
      <c r="F35" s="68"/>
      <c r="G35" s="68"/>
      <c r="H35" s="68"/>
      <c r="I35" s="68"/>
      <c r="J35" s="68"/>
      <c r="K35" s="68"/>
      <c r="L35" s="68"/>
      <c r="M35" s="68"/>
      <c r="N35" s="68"/>
      <c r="O35" s="68"/>
      <c r="P35" s="68"/>
      <c r="Q35" s="68"/>
      <c r="R35" s="68"/>
      <c r="S35" s="68"/>
      <c r="T35" s="68"/>
      <c r="U35" s="68"/>
      <c r="V35" s="68"/>
      <c r="W35" s="68"/>
    </row>
    <row r="36" spans="1:23" ht="46.5" customHeight="1" x14ac:dyDescent="0.25">
      <c r="A36" s="69" t="s">
        <v>13</v>
      </c>
      <c r="B36" s="70"/>
      <c r="C36" s="70"/>
      <c r="D36" s="70"/>
      <c r="E36" s="70"/>
      <c r="F36" s="70"/>
      <c r="G36" s="70"/>
      <c r="H36" s="70"/>
      <c r="I36" s="70"/>
      <c r="J36" s="70"/>
      <c r="K36" s="70"/>
      <c r="L36" s="70"/>
      <c r="M36" s="70"/>
      <c r="N36" s="70"/>
      <c r="O36" s="70"/>
      <c r="P36" s="70"/>
      <c r="Q36" s="70"/>
      <c r="R36" s="70"/>
      <c r="S36" s="70"/>
      <c r="T36" s="70"/>
      <c r="U36" s="70"/>
      <c r="V36" s="70"/>
      <c r="W36" s="70"/>
    </row>
  </sheetData>
  <mergeCells count="34">
    <mergeCell ref="A5:W5"/>
    <mergeCell ref="W7:W8"/>
    <mergeCell ref="A35:W35"/>
    <mergeCell ref="A36:W36"/>
    <mergeCell ref="P7:P8"/>
    <mergeCell ref="U7:U8"/>
    <mergeCell ref="V7:V8"/>
    <mergeCell ref="Q7:Q8"/>
    <mergeCell ref="R7:R8"/>
    <mergeCell ref="S7:S8"/>
    <mergeCell ref="T7:T8"/>
    <mergeCell ref="H7:H8"/>
    <mergeCell ref="I7:I8"/>
    <mergeCell ref="L7:O7"/>
    <mergeCell ref="A7:A8"/>
    <mergeCell ref="F7:F8"/>
    <mergeCell ref="A1:B3"/>
    <mergeCell ref="U1:W1"/>
    <mergeCell ref="U2:W2"/>
    <mergeCell ref="U3:W3"/>
    <mergeCell ref="C1:T3"/>
    <mergeCell ref="D7:D8"/>
    <mergeCell ref="J7:J8"/>
    <mergeCell ref="K7:K8"/>
    <mergeCell ref="A9:A15"/>
    <mergeCell ref="G7:G8"/>
    <mergeCell ref="C7:C8"/>
    <mergeCell ref="E7:E8"/>
    <mergeCell ref="A32:A33"/>
    <mergeCell ref="A19:A22"/>
    <mergeCell ref="A23:A25"/>
    <mergeCell ref="A26:A31"/>
    <mergeCell ref="B7:B8"/>
    <mergeCell ref="A16:A18"/>
  </mergeCells>
  <conditionalFormatting sqref="Q9:T9 Q11:T25 Q27:T33 R10:T10">
    <cfRule type="expression" dxfId="8" priority="10" stopIfTrue="1">
      <formula>$C9="Número"</formula>
    </cfRule>
    <cfRule type="expression" dxfId="7" priority="11" stopIfTrue="1">
      <formula>$C9="Porcentaje"</formula>
    </cfRule>
    <cfRule type="expression" dxfId="6" priority="12" stopIfTrue="1">
      <formula>$C9="Índice"</formula>
    </cfRule>
  </conditionalFormatting>
  <conditionalFormatting sqref="F27:K33 F9:K25">
    <cfRule type="expression" dxfId="5" priority="7" stopIfTrue="1">
      <formula>$C9="Número"</formula>
    </cfRule>
    <cfRule type="expression" dxfId="4" priority="8" stopIfTrue="1">
      <formula>$C9="Porcentaje"</formula>
    </cfRule>
    <cfRule type="expression" dxfId="3" priority="9" stopIfTrue="1">
      <formula>$C9="Índice"</formula>
    </cfRule>
  </conditionalFormatting>
  <conditionalFormatting sqref="Q10">
    <cfRule type="expression" dxfId="2" priority="1" stopIfTrue="1">
      <formula>$C10="Número"</formula>
    </cfRule>
    <cfRule type="expression" dxfId="1" priority="2" stopIfTrue="1">
      <formula>$C10="Porcentaje"</formula>
    </cfRule>
    <cfRule type="expression" dxfId="0" priority="3" stopIfTrue="1">
      <formula>$C10="Índice"</formula>
    </cfRule>
  </conditionalFormatting>
  <printOptions horizontalCentered="1"/>
  <pageMargins left="0.23622047244094491" right="0.23622047244094491" top="0.35433070866141736" bottom="0.35433070866141736" header="0.31496062992125984" footer="0.31496062992125984"/>
  <pageSetup scale="26" fitToHeight="2" orientation="landscape" r:id="rId1"/>
  <headerFooter differentFirst="1">
    <oddFooter>&amp;C&amp;"Arial Narrow,Normal"&amp;9Página &amp;P de &amp;N</oddFooter>
  </headerFooter>
  <colBreaks count="1" manualBreakCount="1">
    <brk id="23" max="1048575" man="1"/>
  </colBreaks>
  <ignoredErrors>
    <ignoredError sqref="S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PEI 2do trimestre</vt:lpstr>
      <vt:lpstr>'Seguimiento PEI 2do trimestre'!Área_de_impresión</vt:lpstr>
      <vt:lpstr>'Seguimiento PEI 2do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Lorena Arias Puentes</cp:lastModifiedBy>
  <cp:lastPrinted>2021-05-19T21:53:15Z</cp:lastPrinted>
  <dcterms:created xsi:type="dcterms:W3CDTF">2017-10-30T16:47:48Z</dcterms:created>
  <dcterms:modified xsi:type="dcterms:W3CDTF">2021-09-01T19:48:35Z</dcterms:modified>
</cp:coreProperties>
</file>