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tabRatio="1000" firstSheet="1" activeTab="1"/>
  </bookViews>
  <sheets>
    <sheet name="Gestión" sheetId="29" state="hidden" r:id="rId1"/>
    <sheet name="Seg. Inf" sheetId="30" r:id="rId2"/>
    <sheet name="Matriz de calificación" sheetId="18" state="hidden" r:id="rId3"/>
    <sheet name="No Eliminar" sheetId="19" state="hidden" r:id="rId4"/>
    <sheet name="Control de Cambios" sheetId="25" state="hidden" r:id="rId5"/>
  </sheets>
  <externalReferences>
    <externalReference r:id="rId6"/>
  </externalReferences>
  <definedNames>
    <definedName name="_xlnm._FilterDatabase" localSheetId="0" hidden="1">Gestión!$B$7:$AL$7</definedName>
    <definedName name="_xlnm._FilterDatabase" localSheetId="1" hidden="1">'Seg. Inf'!$B$7:$AN$7</definedName>
    <definedName name="_xlnm.Print_Area" localSheetId="0">Gestión!$A$1:$AM$8</definedName>
    <definedName name="_xlnm.Print_Area" localSheetId="2">'Matriz de calificación'!$A$1:$AJ$18</definedName>
    <definedName name="_xlnm.Print_Area" localSheetId="1">'Seg. Inf'!$A$1:$AO$10</definedName>
    <definedName name="Control_Existente">[1]Hoja4!$H$3:$H$4</definedName>
    <definedName name="Impacto">[1]Hoja4!$F$3:$F$7</definedName>
    <definedName name="Probabilidad">[1]Hoja4!$E$3:$E$7</definedName>
    <definedName name="Tipo_de_Riesgo">[1]Hoja4!$D$3:$D$9</definedName>
    <definedName name="_xlnm.Print_Titles" localSheetId="0">Gestión!$3:$7</definedName>
    <definedName name="_xlnm.Print_Titles" localSheetId="1">'Seg. Inf'!$3:$7</definedName>
  </definedNames>
  <calcPr calcId="162913"/>
</workbook>
</file>

<file path=xl/calcChain.xml><?xml version="1.0" encoding="utf-8"?>
<calcChain xmlns="http://schemas.openxmlformats.org/spreadsheetml/2006/main">
  <c r="X13" i="30" l="1"/>
  <c r="V13" i="30"/>
  <c r="T13" i="30"/>
  <c r="P13" i="30"/>
  <c r="L13" i="30"/>
  <c r="M13" i="30" s="1"/>
  <c r="X12" i="30"/>
  <c r="V12" i="30"/>
  <c r="T12" i="30"/>
  <c r="P12" i="30"/>
  <c r="L12" i="30"/>
  <c r="M12" i="30" s="1"/>
  <c r="X11" i="30"/>
  <c r="V11" i="30"/>
  <c r="T11" i="30"/>
  <c r="AE11" i="30" s="1"/>
  <c r="P11" i="30"/>
  <c r="L11" i="30"/>
  <c r="V10" i="29"/>
  <c r="T10" i="29"/>
  <c r="R10" i="29"/>
  <c r="V9" i="29"/>
  <c r="T9" i="29"/>
  <c r="R9" i="29"/>
  <c r="N9" i="29"/>
  <c r="J9" i="29"/>
  <c r="K9" i="29" s="1"/>
  <c r="V11" i="29"/>
  <c r="T11" i="29"/>
  <c r="R11" i="29"/>
  <c r="N11" i="29"/>
  <c r="J11" i="29"/>
  <c r="AE12" i="30" l="1"/>
  <c r="W9" i="29"/>
  <c r="Y11" i="30"/>
  <c r="Y13" i="30"/>
  <c r="AC13" i="30" s="1"/>
  <c r="AD13" i="30" s="1"/>
  <c r="AE13" i="30"/>
  <c r="AF13" i="30" s="1"/>
  <c r="Y12" i="30"/>
  <c r="AC12" i="30" s="1"/>
  <c r="AD12" i="30" s="1"/>
  <c r="AC9" i="29"/>
  <c r="AC10" i="29" s="1"/>
  <c r="W10" i="29"/>
  <c r="W11" i="29"/>
  <c r="O13" i="30"/>
  <c r="Q13" i="30" s="1"/>
  <c r="AF12" i="30"/>
  <c r="O12" i="30"/>
  <c r="Q12" i="30" s="1"/>
  <c r="M11" i="30"/>
  <c r="O11" i="30"/>
  <c r="Q11" i="30" s="1"/>
  <c r="AA9" i="29"/>
  <c r="AB9" i="29" s="1"/>
  <c r="M9" i="29"/>
  <c r="O9" i="29" s="1"/>
  <c r="AC11" i="29"/>
  <c r="AD11" i="29" s="1"/>
  <c r="K11" i="29"/>
  <c r="M11" i="29"/>
  <c r="O11" i="29" s="1"/>
  <c r="AC11" i="30" l="1"/>
  <c r="AF11" i="30"/>
  <c r="AG13" i="30"/>
  <c r="AD10" i="29"/>
  <c r="AD9" i="29"/>
  <c r="AE9" i="29" s="1"/>
  <c r="AA11" i="29"/>
  <c r="AB11" i="29" s="1"/>
  <c r="AE11" i="29" s="1"/>
  <c r="AG12" i="30"/>
  <c r="AD11" i="30"/>
  <c r="AA10" i="29"/>
  <c r="AG11" i="30" l="1"/>
  <c r="AB10" i="29"/>
  <c r="AE10" i="29" s="1"/>
  <c r="L8" i="30" l="1"/>
  <c r="M8" i="30" s="1"/>
  <c r="X10" i="30" l="1"/>
  <c r="V10" i="30"/>
  <c r="T10" i="30"/>
  <c r="X9" i="30"/>
  <c r="V9" i="30"/>
  <c r="T9" i="30"/>
  <c r="X8" i="30"/>
  <c r="V8" i="30"/>
  <c r="T8" i="30"/>
  <c r="P8" i="30"/>
  <c r="N8" i="29"/>
  <c r="M8" i="29" s="1"/>
  <c r="V8" i="29"/>
  <c r="T8" i="29"/>
  <c r="R8" i="29"/>
  <c r="J8" i="29"/>
  <c r="Y8" i="30" l="1"/>
  <c r="AC8" i="30" s="1"/>
  <c r="W8" i="29"/>
  <c r="Y10" i="30"/>
  <c r="Y9" i="30"/>
  <c r="O8" i="29"/>
  <c r="O8" i="30"/>
  <c r="Q8" i="30" s="1"/>
  <c r="AE8" i="30"/>
  <c r="AC8" i="29"/>
  <c r="K8" i="29"/>
  <c r="AF8" i="30" l="1"/>
  <c r="AE9" i="30"/>
  <c r="AD8" i="29"/>
  <c r="AD8" i="30"/>
  <c r="AC9" i="30"/>
  <c r="AA8" i="29"/>
  <c r="AG8" i="30" l="1"/>
  <c r="AF9" i="30"/>
  <c r="AE10" i="30"/>
  <c r="AB8" i="29"/>
  <c r="AE8" i="29" s="1"/>
  <c r="AC10" i="30"/>
  <c r="AD9" i="30"/>
  <c r="AG9" i="30" l="1"/>
  <c r="AF10" i="30"/>
  <c r="AD10" i="30"/>
  <c r="AG10" i="30" l="1"/>
</calcChain>
</file>

<file path=xl/comments1.xml><?xml version="1.0" encoding="utf-8"?>
<comments xmlns="http://schemas.openxmlformats.org/spreadsheetml/2006/main">
  <authors>
    <author>Laura Jimena Cuellar Sabogal</author>
  </authors>
  <commentList>
    <comment ref="AG6" authorId="0" shapeId="0">
      <text>
        <r>
          <rPr>
            <sz val="9"/>
            <color indexed="81"/>
            <rFont val="Tahoma"/>
            <family val="2"/>
          </rPr>
          <t>El plan de contingencia aplica de acuerdo con la naturaleza del riesgo</t>
        </r>
      </text>
    </comment>
  </commentList>
</comments>
</file>

<file path=xl/comments2.xml><?xml version="1.0" encoding="utf-8"?>
<comments xmlns="http://schemas.openxmlformats.org/spreadsheetml/2006/main">
  <authors>
    <author>Laura Jimena Cuellar Sabogal</author>
  </authors>
  <commentList>
    <comment ref="AI6" authorId="0" shapeId="0">
      <text>
        <r>
          <rPr>
            <sz val="9"/>
            <color indexed="81"/>
            <rFont val="Tahoma"/>
            <family val="2"/>
          </rPr>
          <t>El plan de contingencia aplica de acuerdo con la naturaleza del riesgo</t>
        </r>
      </text>
    </comment>
  </commentList>
</comments>
</file>

<file path=xl/sharedStrings.xml><?xml version="1.0" encoding="utf-8"?>
<sst xmlns="http://schemas.openxmlformats.org/spreadsheetml/2006/main" count="513" uniqueCount="290">
  <si>
    <t>PROCESO</t>
  </si>
  <si>
    <t>DESCRIPCIÓN DE RIESGO</t>
  </si>
  <si>
    <t>PROBABILIDAD</t>
  </si>
  <si>
    <t>IMPACTO</t>
  </si>
  <si>
    <t>FECHA INICIAL</t>
  </si>
  <si>
    <t>FECHA FINAL</t>
  </si>
  <si>
    <t>Insignificante</t>
  </si>
  <si>
    <t>Riesgo de Corrupción</t>
  </si>
  <si>
    <t>Riesgo de Cumplimiento</t>
  </si>
  <si>
    <t>Improbable</t>
  </si>
  <si>
    <t>Mayor</t>
  </si>
  <si>
    <t>Menor</t>
  </si>
  <si>
    <t>Riesgo Estratégico</t>
  </si>
  <si>
    <t>Moderado</t>
  </si>
  <si>
    <t>Riesgo de Imagen</t>
  </si>
  <si>
    <t>Riesgo Financiero</t>
  </si>
  <si>
    <t>Probable</t>
  </si>
  <si>
    <t>Riesgo de Tecnología</t>
  </si>
  <si>
    <t>Riesgo Operativo</t>
  </si>
  <si>
    <t>Casi seguro</t>
  </si>
  <si>
    <t>Catastrófico</t>
  </si>
  <si>
    <t>Preventivo</t>
  </si>
  <si>
    <t>Probabilidad</t>
  </si>
  <si>
    <t>Impacto</t>
  </si>
  <si>
    <t>Extrema</t>
  </si>
  <si>
    <t>Baja</t>
  </si>
  <si>
    <t>Alta</t>
  </si>
  <si>
    <t>INSIGNIFICANTE (1)</t>
  </si>
  <si>
    <t>MENOR
(2)</t>
  </si>
  <si>
    <t>MODERADO 
(3)</t>
  </si>
  <si>
    <t>MAYOR 
(4)</t>
  </si>
  <si>
    <t>CATASTRÓFICO
(5)</t>
  </si>
  <si>
    <t>IMPROBABLE
(2)</t>
  </si>
  <si>
    <t>PROBABLE
(4)</t>
  </si>
  <si>
    <t>CASI SEGURO
(5)</t>
  </si>
  <si>
    <t>E</t>
  </si>
  <si>
    <t>EXTREMA</t>
  </si>
  <si>
    <t>A</t>
  </si>
  <si>
    <t>ALTA</t>
  </si>
  <si>
    <t>M</t>
  </si>
  <si>
    <t>MODERADA</t>
  </si>
  <si>
    <t>B</t>
  </si>
  <si>
    <t>BAJA</t>
  </si>
  <si>
    <t>B: Zona de riesgo Baja: Asumir el riesgo   -   M: Zona de riesgo Moderada: Asumir el riesgo, Reducir el riesgo
A: Zona de riesgo Alta: Reducir el riesgo, Evitar, Compartir o Transferir    -     E: Zona de riesgo Extrema: Reducir el riesgo, Evitar, Compartir o Transferir</t>
  </si>
  <si>
    <t>Procesos</t>
  </si>
  <si>
    <t>Tipo_de_Riesgo</t>
  </si>
  <si>
    <t>Control_Existente</t>
  </si>
  <si>
    <t>Evaluación</t>
  </si>
  <si>
    <t>Medidas_de_Respuesta</t>
  </si>
  <si>
    <t>Registro</t>
  </si>
  <si>
    <t>Articulación Interinstitucional</t>
  </si>
  <si>
    <t>Articulación para el Cumplimiento de las Órdenes</t>
  </si>
  <si>
    <t>Medidas de Prevención</t>
  </si>
  <si>
    <t>Atención al Ciudadano</t>
  </si>
  <si>
    <t>Caracterizaciones y Registro</t>
  </si>
  <si>
    <t>Cumplimiento Órdenes URT</t>
  </si>
  <si>
    <t>Planeación Estratégica</t>
  </si>
  <si>
    <t>Evaluación Sistema de Control Interno</t>
  </si>
  <si>
    <t>Gestión Contractual</t>
  </si>
  <si>
    <t>Gestión de Comunicaciones</t>
  </si>
  <si>
    <t>Prevención y Gestión de Seguridad</t>
  </si>
  <si>
    <t>Gestión del Conocimiento e Información</t>
  </si>
  <si>
    <t>Gestión Documental</t>
  </si>
  <si>
    <t>Gestión Financiera</t>
  </si>
  <si>
    <t>Mejoramiento Continuo</t>
  </si>
  <si>
    <t>Gestión Logística y de Rec. Físicos</t>
  </si>
  <si>
    <t>Gestión Talento Humano</t>
  </si>
  <si>
    <t>Gestión TIC</t>
  </si>
  <si>
    <t>IDENTIFICACIÓN DEL RIESGO</t>
  </si>
  <si>
    <t>Si</t>
  </si>
  <si>
    <t>PERIODO DE SEGUIMIENTO</t>
  </si>
  <si>
    <t>N°</t>
  </si>
  <si>
    <t>INDICADOR</t>
  </si>
  <si>
    <t>Posible</t>
  </si>
  <si>
    <t>Calificación de Impacto</t>
  </si>
  <si>
    <t>No</t>
  </si>
  <si>
    <t>Rara Vez</t>
  </si>
  <si>
    <t>Ejecución del Control</t>
  </si>
  <si>
    <t>Fuerte</t>
  </si>
  <si>
    <t>Débil</t>
  </si>
  <si>
    <t>Detectivo</t>
  </si>
  <si>
    <t>Aceptar el Riesgo</t>
  </si>
  <si>
    <t>Evitar el Riesgo</t>
  </si>
  <si>
    <t>Compartir el Riesgo</t>
  </si>
  <si>
    <t>Reducir el Riesgo</t>
  </si>
  <si>
    <t>PLAN DE CONTINGENCIA</t>
  </si>
  <si>
    <t>PROBABILIDAD DE OCURRENCIA</t>
  </si>
  <si>
    <t>RARO VEZ
(1)</t>
  </si>
  <si>
    <t xml:space="preserve">Tomado de la “Guía para la administración del riesgo y el diseño de controles en entidades públicas” Versión 04 de Oct de 2018 </t>
  </si>
  <si>
    <t>FECHA</t>
  </si>
  <si>
    <t>CAMBIOS</t>
  </si>
  <si>
    <t>ENTE APROBADOR</t>
  </si>
  <si>
    <t>VERSIÓN</t>
  </si>
  <si>
    <t xml:space="preserve">OBJETIVOS ESTRATÉGICOS RELACIONADOS </t>
  </si>
  <si>
    <t>CONTROL DE CAMBIOS MAPA DE RIESGOS DE XXXXXXX VIGENCIA XXXX</t>
  </si>
  <si>
    <t>Etapa Judicial (Gestión de Restitución de Derechos Étnicos Territoriales)</t>
  </si>
  <si>
    <t>Etapa Judicial (Gestión de Restitución Ley 1448)</t>
  </si>
  <si>
    <t>ACTIVO</t>
  </si>
  <si>
    <t>AMENAZA</t>
  </si>
  <si>
    <t xml:space="preserve">VULNERABILIDAD </t>
  </si>
  <si>
    <t>POSIBLE
(3)</t>
  </si>
  <si>
    <t>Tratamiento_del_riesgo</t>
  </si>
  <si>
    <t xml:space="preserve">CAUSA INMEDIATA </t>
  </si>
  <si>
    <t>CAUSA RAIZ</t>
  </si>
  <si>
    <t>CLASIFICACIÓN  DE RIESGO</t>
  </si>
  <si>
    <t>FRECUENCIA</t>
  </si>
  <si>
    <t>%</t>
  </si>
  <si>
    <t>ZONA DE RIESGO INHERENTE</t>
  </si>
  <si>
    <t>Media</t>
  </si>
  <si>
    <t>Muy Alta</t>
  </si>
  <si>
    <t>Muy Baja</t>
  </si>
  <si>
    <t>Porcentaje</t>
  </si>
  <si>
    <t xml:space="preserve">Leve </t>
  </si>
  <si>
    <t xml:space="preserve">Catastrófico </t>
  </si>
  <si>
    <t>Muy BajaLeve</t>
  </si>
  <si>
    <t>Muy BajaMenor</t>
  </si>
  <si>
    <t>Muy BajaModerado</t>
  </si>
  <si>
    <t>Muy BajaMayor</t>
  </si>
  <si>
    <t>Muy BajaCatastrófico</t>
  </si>
  <si>
    <t>BajaLeve</t>
  </si>
  <si>
    <t>BajaMenor</t>
  </si>
  <si>
    <t>BajaModerado</t>
  </si>
  <si>
    <t>BajaMayor</t>
  </si>
  <si>
    <t>BajaCatastrófico</t>
  </si>
  <si>
    <t>MediaLeve</t>
  </si>
  <si>
    <t>MediaMenor</t>
  </si>
  <si>
    <t>MediaModerado</t>
  </si>
  <si>
    <t>MediaMayor</t>
  </si>
  <si>
    <t>MediaCatastrófico</t>
  </si>
  <si>
    <t>AltaLeve</t>
  </si>
  <si>
    <t>AltaMenor</t>
  </si>
  <si>
    <t>AltaModerado</t>
  </si>
  <si>
    <t>AltaMayor</t>
  </si>
  <si>
    <t>AltaCatastrófico</t>
  </si>
  <si>
    <t>Muy AltaLeve</t>
  </si>
  <si>
    <t>Muy AltaMenor</t>
  </si>
  <si>
    <t>Muy AltaModerado</t>
  </si>
  <si>
    <t>Muy AltaMayor</t>
  </si>
  <si>
    <t>Muy AltaCatastrófico</t>
  </si>
  <si>
    <t>Correctivo</t>
  </si>
  <si>
    <t>Se ejecuta en</t>
  </si>
  <si>
    <t>Manual</t>
  </si>
  <si>
    <t>Automático</t>
  </si>
  <si>
    <t>TIPO DE CONTROL</t>
  </si>
  <si>
    <t>IMPLEMENTACIÓN</t>
  </si>
  <si>
    <t>Documentación</t>
  </si>
  <si>
    <t>Documentado</t>
  </si>
  <si>
    <t>Sin Documentar</t>
  </si>
  <si>
    <t>DOCUMENTACIÓN</t>
  </si>
  <si>
    <t xml:space="preserve">Frecuencia </t>
  </si>
  <si>
    <t>Continua</t>
  </si>
  <si>
    <t>Aleatoria</t>
  </si>
  <si>
    <t>EVIDENCIA</t>
  </si>
  <si>
    <t>Evidencia</t>
  </si>
  <si>
    <t>Con Registro</t>
  </si>
  <si>
    <t>Sin Registro</t>
  </si>
  <si>
    <t>Ejecución y administración de procesos</t>
  </si>
  <si>
    <t>Fraude externo</t>
  </si>
  <si>
    <t>Fraude interno</t>
  </si>
  <si>
    <t>Fallas tecnológicas</t>
  </si>
  <si>
    <t>Relaciones laborales</t>
  </si>
  <si>
    <t>Usuarios, productos y prácticas</t>
  </si>
  <si>
    <t>Daños a activos fijos/ eventos externos</t>
  </si>
  <si>
    <t>Clasificación de Riesgos</t>
  </si>
  <si>
    <t>No se tienen controles para aplicar al impacto</t>
  </si>
  <si>
    <t>PROBABILIDAD RESIDUAL FINAL</t>
  </si>
  <si>
    <t xml:space="preserve">IMPACTO RESIDUAL FINAL </t>
  </si>
  <si>
    <t>Aceptar el riesgo</t>
  </si>
  <si>
    <t xml:space="preserve">TRATAMIENTO </t>
  </si>
  <si>
    <t>PROCESO RELACIONADO  CON EL ACTIVO DE INFORMACIÓN</t>
  </si>
  <si>
    <t>Frecuencia</t>
  </si>
  <si>
    <t>Moderada</t>
  </si>
  <si>
    <t xml:space="preserve">FRECUENCIA </t>
  </si>
  <si>
    <t>Máximo 2 veces por año</t>
  </si>
  <si>
    <t>De 3 a 24 veces por año</t>
  </si>
  <si>
    <t>De 24 a 500 veces por año</t>
  </si>
  <si>
    <t>De 500 veces al año y máximo 5000 veces por año</t>
  </si>
  <si>
    <t>Más de 5000 veces por año</t>
  </si>
  <si>
    <t>ANÁLISIS DEL RIESGO INHERENTE</t>
  </si>
  <si>
    <t>Nro.</t>
  </si>
  <si>
    <t>AFECTACIÓN</t>
  </si>
  <si>
    <t>CALIFICACIÓN</t>
  </si>
  <si>
    <t>ATRIBUTOS</t>
  </si>
  <si>
    <t>Descripción del Control</t>
  </si>
  <si>
    <t>EVALUACIÓN DEL RIESGO - VALORACIÓN DE LOS CONTROLES</t>
  </si>
  <si>
    <t xml:space="preserve"> PROBABILIDAD RESIDUAL </t>
  </si>
  <si>
    <t>ZONA DE RIESGO FINAL</t>
  </si>
  <si>
    <t>Evitar el riesgo</t>
  </si>
  <si>
    <t>Reducir (Compartir)</t>
  </si>
  <si>
    <t>Reducir (Mitigar)</t>
  </si>
  <si>
    <t>PLAN DE ACCIÓN</t>
  </si>
  <si>
    <t>RESPONSABLE</t>
  </si>
  <si>
    <t>EVALUACIÓN DEL RIESGO - NIVEL DEL RIESGO RESIDUAL</t>
  </si>
  <si>
    <t>Afectación Económica o presupuestal</t>
  </si>
  <si>
    <t>Pérdida Reputacional</t>
  </si>
  <si>
    <t xml:space="preserve">     El riesgo afecta la imagen de alguna área de la organización</t>
  </si>
  <si>
    <t xml:space="preserve">     El riesgo afecta la imagen de la entidad internamente, de conocimiento general, nivel interno, de junta dircetiva y accionistas y/o de provedores</t>
  </si>
  <si>
    <t xml:space="preserve">     El riesgo afecta la imagen de la entidad con algunos usuarios de relevancia frente al logro de los objetivos</t>
  </si>
  <si>
    <t xml:space="preserve">     El riesgo afecta la imagen de de la entidad con efecto publicitario sostenido a nivel de sector administrativo, nivel departamental o municipal</t>
  </si>
  <si>
    <t xml:space="preserve">     El riesgo afecta la imagen de la entidad a nivel nacional, con efecto publicitarios sostenible a nivel país</t>
  </si>
  <si>
    <t xml:space="preserve">     Afectación menor a 10 SMLMV</t>
  </si>
  <si>
    <t xml:space="preserve">     Entre 10 y 50 SMLMV</t>
  </si>
  <si>
    <t xml:space="preserve">     Entre 50 y 100 SMLMV</t>
  </si>
  <si>
    <t xml:space="preserve">     Entre 100 y 500 SMLMV</t>
  </si>
  <si>
    <t xml:space="preserve">     Mayor a 500 SMLMV</t>
  </si>
  <si>
    <t>CRITERIO DE IMPACTO</t>
  </si>
  <si>
    <t>IMPACTO INHERENTE</t>
  </si>
  <si>
    <t xml:space="preserve">% IMPACTO RESIDUAL FINAL </t>
  </si>
  <si>
    <t>Código: D102PR03F01</t>
  </si>
  <si>
    <t>Versión: 01</t>
  </si>
  <si>
    <t>Fecha: 18-02-2021</t>
  </si>
  <si>
    <r>
      <t xml:space="preserve">MINISTERIO DE CIENCIA, TECNOLOGÍA E INNOVACIÓN - MINCIENCIAS
MAPA DE RIESGOS DE GESTIÓN VIGENCIA </t>
    </r>
    <r>
      <rPr>
        <b/>
        <sz val="16"/>
        <color rgb="FF0000FF"/>
        <rFont val="Arial Narrow"/>
        <family val="2"/>
      </rPr>
      <t>XXXX</t>
    </r>
  </si>
  <si>
    <t>Gestión de Tecnologías y Sistemas de Información
D103</t>
  </si>
  <si>
    <t xml:space="preserve">Reputacional </t>
  </si>
  <si>
    <t>MODERNIZACIÓN DEL MINISTERIO Y FORTALECIMIENTO INSTITUCIONAL
Generar lineamientos a nivel nacional y regional para implementación de procesos de innovación que generen valor público</t>
  </si>
  <si>
    <t>En caso de materializarse el riesgo, se deben ejecutar las siguientes acciones inmediatas, con el objetivo de reducir los daños que se puedan producir (impacto):
1. Realizar las actividades de interoperabilidad  apoyado en el recurso humano y/o mecanismos manuales</t>
  </si>
  <si>
    <t>Oficina de Tecnologías y Sistemas de Información</t>
  </si>
  <si>
    <t>31 de diciembre de 2021</t>
  </si>
  <si>
    <t>31 de enero de 2021</t>
  </si>
  <si>
    <t xml:space="preserve">COMPONENTE DE RED:
*Firewall
*Optimizador
*Balanceador
*WAF
*Proxy
*Almacenamiento
HARDWARE: Componentes de infraestructura Tecnológica
SERVICIOS: Servicio brindado por parte del Ministerio  para el apoyo de las actividades de los
procesos, tales como: Servicios WEB, intranet </t>
  </si>
  <si>
    <t xml:space="preserve">Ataques  o denegación de servicios - sabotaje </t>
  </si>
  <si>
    <t>Baja capacidad tecnológica</t>
  </si>
  <si>
    <t>Falta de recursos y de recurso humano estable dentro del Ministerio</t>
  </si>
  <si>
    <t>Bajo seguimiento a las interacciones establecidas</t>
  </si>
  <si>
    <t>Contratista Oficina de Tecnología y Sistemas  de Información - Responsable del sistema de gestión de seguridad de la información (SGSI)</t>
  </si>
  <si>
    <t xml:space="preserve">Trimestral </t>
  </si>
  <si>
    <t xml:space="preserve"> SOFTWARE
*Servicios web de la entidad (Scienti - Pagina web Minciencias - Orfeo - Gina - Websafi - MGI,  - A ciencia cierta - Todo es Ciencia - Ideas para el cambio - CA - Servidesk - Colombia es Ciencia - Libro verde) 
SIVEAP - 
* Firma de seguridad - netcosigner - software 
* Almacenamiento servidor
COMPONENTE DE RED:
 *Switchs
*Routers
SERVIDORES
*Servidores de Almacenamiento
*Servidores de aplicaciones 
*Servidores de base de datos 
</t>
  </si>
  <si>
    <t xml:space="preserve"> Falla o manipulación de la infraestructura de equipos del datacenter </t>
  </si>
  <si>
    <t xml:space="preserve">HARDWARE:
*Servidores  
COMPONENTES DE RED 
*Switches
*Router
SOFTWARE 
programas, aplicaciones,  herramientas ofimáticas o sistemas
lógicos para la ejecución de las actividades
</t>
  </si>
  <si>
    <t xml:space="preserve">Daño o falla en los servicios potentes del   datacenter - sismo o terremoto - circuitos eléctricos </t>
  </si>
  <si>
    <t xml:space="preserve">Adherencia a los lineamientos establecidos </t>
  </si>
  <si>
    <t xml:space="preserve">Socialización y seguimiento inadecuada a la  políticas de TI y seguridad y privacidad  de la información </t>
  </si>
  <si>
    <t xml:space="preserve">Falta de seguimiento a posibles ajustes de las políticas de TI y seguridad y privacidad  de la información </t>
  </si>
  <si>
    <t xml:space="preserve">MODERNIZACIÓN DEL MINISTERIO Y FORTALECIMIENTO INSTITUCIONAL
</t>
  </si>
  <si>
    <t xml:space="preserve">Falta de Planeación por desconocimiento del esquema de operación de Oficina de tecnologías y Sistemas de Información </t>
  </si>
  <si>
    <t>MODERNIZACIÓN DEL MINISTERIO Y FORTALECIMIENTO INSTITUCIONAL</t>
  </si>
  <si>
    <t>Cuatrimestral</t>
  </si>
  <si>
    <t>Implementación  V2  Marco de Arquitectura Empresarial (MAE)</t>
  </si>
  <si>
    <t>100% de cumplimiento de los requisitos  priorizados de Gobierno Digital en Minciencias</t>
  </si>
  <si>
    <t xml:space="preserve">Programa estratégico "Gobierno y Gestión de TIC para la CTeI 2020", línea estratégica "Sistemas de Información, Datos y Servicios Digitales "  </t>
  </si>
  <si>
    <r>
      <rPr>
        <b/>
        <sz val="11"/>
        <rFont val="Arial Narrow"/>
        <family val="2"/>
      </rPr>
      <t xml:space="preserve">Plan de Manejo Riesgos </t>
    </r>
    <r>
      <rPr>
        <sz val="11"/>
        <rFont val="Arial Narrow"/>
        <family val="2"/>
      </rPr>
      <t xml:space="preserve">
Generar lineamientos para definir necesidades que contengan componentes de TI
Gestionar mesas de trabajo para la asignación de presupuesto de la Oficina de Tecnologías y sistemas de Información.
Desarrollar una Matriz de responsabilidad cruzada 
</t>
    </r>
  </si>
  <si>
    <r>
      <rPr>
        <b/>
        <sz val="11"/>
        <rFont val="Arial Narrow"/>
        <family val="2"/>
      </rPr>
      <t xml:space="preserve">Nuevo </t>
    </r>
    <r>
      <rPr>
        <sz val="11"/>
        <rFont val="Arial Narrow"/>
        <family val="2"/>
      </rPr>
      <t xml:space="preserve">Posibilidad de afectación de reputación Institucional, debido a Incumplimiento en las políticas de TI y seguridad y privacidad  de la información </t>
    </r>
  </si>
  <si>
    <r>
      <rPr>
        <b/>
        <sz val="11"/>
        <rFont val="Arial Narrow"/>
        <family val="2"/>
      </rPr>
      <t xml:space="preserve">Nuevo </t>
    </r>
    <r>
      <rPr>
        <sz val="11"/>
        <rFont val="Arial Narrow"/>
        <family val="2"/>
      </rPr>
      <t xml:space="preserve">Posibilidad de  sanciones   o de reputación Institucional por limitación de recursos que no permitan garantizar la demanda de requerimientos tecnológicos  </t>
    </r>
  </si>
  <si>
    <r>
      <rPr>
        <b/>
        <sz val="11"/>
        <rFont val="Arial Narrow"/>
        <family val="2"/>
      </rPr>
      <t xml:space="preserve">Programa Estratégico: Gobierno y Gestión de TIC para la CTeI
Iniciativa: Gestión de Seguridad y Privacidad de la Información
</t>
    </r>
    <r>
      <rPr>
        <sz val="11"/>
        <rFont val="Arial Narrow"/>
        <family val="2"/>
      </rPr>
      <t xml:space="preserve">
Actividades
Realizar seguimiento a la Declaración de Aplicabilidad para Seguridad de la Información (Código: D103DT03), a fin de   evidenciar el tratamiento de los controles de acuerdo a la norma ISO:27001-2013 Anexo A
Implementar un plan de recuperación de desastres a fin de dar  continuidad a los servicios informáticos del Ministerio en caso de presentarse una situación de contingencia mayor o catastrófica
Generar lineamientos para el respaldo de la información , con el fin de  proteger la información contra la perdida de datos</t>
    </r>
  </si>
  <si>
    <r>
      <rPr>
        <b/>
        <sz val="11"/>
        <rFont val="Arial Narrow"/>
        <family val="2"/>
      </rPr>
      <t xml:space="preserve">
Programa Estratégico: Gobierno y Gestión de TIC para la CTeI
Iniciativa: Gestión de Seguridad y Privacidad de la Información
Actividades
</t>
    </r>
    <r>
      <rPr>
        <sz val="11"/>
        <rFont val="Arial Narrow"/>
        <family val="2"/>
      </rPr>
      <t xml:space="preserve">
Realizar seguimiento a la Declaración de Aplicabilidad para Seguridad de la Información (Código: D103DT03), a fin de   evidenciar el tratamiento de los controles de acuerdo a la norma ISO:27001-2013 Anexo A
Realizar seguimiento al plan de remediaciones a Vulnerabilidades (Código: D103M09F01) , a fin
de reducir la posibilidad de vulnerabilidades  de las plataformas tecnológicas del Ministerio
Sensibilizaciones en seguridad de la Información 
Generar estrategias de Ingeniería Social </t>
    </r>
  </si>
  <si>
    <t xml:space="preserve">
1. Realizar el análisis técnico con el fin de identificar la causa de la falla 
2. Socialización y retroalimentación al equipo responsable con el fin de sensibilizar las causas de la materialización del riesgo 
</t>
  </si>
  <si>
    <t xml:space="preserve">
1. Reestablecer el servicio en el menor tiempo posible 
2. Realizar el análisis técnico con el fin de identificar la causa raíz 
4. Documentar las acciones y lecciones aprendidas 
3. Socialización y retroalimentación al equipo responsable con el fin de sensibilizar las causas de la materialización del riesgo</t>
  </si>
  <si>
    <t xml:space="preserve">
1. Activar las copias de respaldo 
2. Realizar el análisis técnico con el fin de identificar la causa raíz.
3. Socialización y retroalimentación al equipo responsable con el fin de sensibilizar las causas de la materialización del riesgo  </t>
  </si>
  <si>
    <t xml:space="preserve">1. Reestablecer los servicios en el menor tiempo posible.
2. Realizar el análisis técnico con el fin de identificar la causa raíz 
3. Socialización y retroalimentación al equipo responsable con el fin de identificar las causas de la materialización del riesgo </t>
  </si>
  <si>
    <t xml:space="preserve">1. Socialización y retroalimentación al equipo responsable con el fin de sensibilizar las causas de la materialización del riesgo </t>
  </si>
  <si>
    <t xml:space="preserve">
1. Socialización y retroalimentación a los directivos con el fin de sensibilizar las causas de la materialización del riesgo 
</t>
  </si>
  <si>
    <r>
      <t xml:space="preserve">
</t>
    </r>
    <r>
      <rPr>
        <b/>
        <sz val="11"/>
        <rFont val="Arial Narrow"/>
        <family val="2"/>
      </rPr>
      <t>R22-2021</t>
    </r>
    <r>
      <rPr>
        <sz val="11"/>
        <rFont val="Arial Narrow"/>
        <family val="2"/>
      </rPr>
      <t xml:space="preserve"> Posibilidad de afectación reputacional por la capacidad en la interoperabilidad de los sistemas de información que permitan responder a las necesidades operativas y de acceso a la información de los grupos de valor y de interés 
</t>
    </r>
  </si>
  <si>
    <r>
      <rPr>
        <b/>
        <sz val="11"/>
        <rFont val="Arial Narrow"/>
        <family val="2"/>
      </rPr>
      <t xml:space="preserve">Programa Estratégico: Gobierno y Gestión de TIC para la CTeI
Iniciativa: Gestión de Seguridad y Privacidad de la Información
Actividades
</t>
    </r>
    <r>
      <rPr>
        <sz val="11"/>
        <rFont val="Arial Narrow"/>
        <family val="2"/>
      </rPr>
      <t xml:space="preserve">Realizar seguimiento a la Declaración de Aplicabilidad para Seguridad de la Información (Código: D103DT03), a fin de   evidenciar el tratamiento de los controles de acuerdo a la norma ISO:27001-2013 Anexo A
</t>
    </r>
    <r>
      <rPr>
        <b/>
        <sz val="11"/>
        <rFont val="Arial Narrow"/>
        <family val="2"/>
      </rPr>
      <t xml:space="preserve">Programa Estratégico: Gobierno y Gestión de TIC para la CTeI
Iniciativa: Arquitectura de TI 
</t>
    </r>
    <r>
      <rPr>
        <sz val="11"/>
        <rFont val="Arial Narrow"/>
        <family val="2"/>
      </rPr>
      <t xml:space="preserve">Conformar  un equipo de trabajo para realizar seguimiento a las políticas de TI y seguridad de la información 
Realizar seguimiento a la política y estándares de TI, a través de un instrumento que se defina para tal fin
Divulgar y sensibilizar las  políticas y estándares de TI y seguridad de la información </t>
    </r>
  </si>
  <si>
    <r>
      <rPr>
        <b/>
        <sz val="11"/>
        <rFont val="Arial Narrow"/>
        <family val="2"/>
      </rPr>
      <t xml:space="preserve">1. Tipo de Indicador: 
Eficacia
Nombre del Indicador:
Porcentaje de implementación del Modelo de Seguridad y Privacidad de la Información (MSPI)
Medición: 
Trimestral
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 xml:space="preserve">2. Nivel de entendimiento de la política y estándares de TI </t>
    </r>
  </si>
  <si>
    <t xml:space="preserve"> Afectación directa  a los actores del SNCTI porque sin recursos no se puede asegurar el funcionamiento de los aplicativos misionales</t>
  </si>
  <si>
    <t xml:space="preserve">Oficina de Tecnología y Sistemas  de Información - Yury Vásquez </t>
  </si>
  <si>
    <t>Necesidad de fortalecer la integración de los sistemas de información de la Entidad, a través de la estandarización e inclusión de mecanismos que permitan la interoperabilidad para optimizar procesos en las distintas áreas..</t>
  </si>
  <si>
    <t>Intercambio de datos no eficiente,  integración débil</t>
  </si>
  <si>
    <t xml:space="preserve">El Contratista de la Oficina de Tecnología y Sistemas  de Información - Responsable del sistema de gestión de seguridad de la información (SGSI) elabora y realiza seguimiento al Manual de Políticas de seguridad y privacidad de la información (Código: - D103M01)    </t>
  </si>
  <si>
    <t xml:space="preserve">El Contratista de la Oficina de Tecnología y Sistemas  de Información - Responsable del sistema de gestión de seguridad de la información (SGSI) elabora y realiza seguimiento al Manual de Políticas de seguridad y privacidad de la información (Código: - D103M01)  Numeral  6.8 Política de Seguridad de Operaciones </t>
  </si>
  <si>
    <t>El Contratista de la Oficina de Tecnología y Sistemas  de Información - Responsable del sistema de gestión de seguridad de la información (SGSI) elabora y realiza seguimiento al Manual de Políticas de seguridad y privacidad de la información (Código: - D103M01)</t>
  </si>
  <si>
    <t xml:space="preserve">El Contratista de la Oficina de Tecnología y Sistemas  de Información, realiza seguimiento al Plan Anual de Adquisición (Código: D101PR01F05 ) </t>
  </si>
  <si>
    <t>El Contratista de la Oficina de Tecnología y Sistemas  de Información -  elabora y realiza seguimiento al Manual de Política y Estándares de TI (Código:  D103M08)</t>
  </si>
  <si>
    <t>El contratista de la oficina de Tecnologías y Sistemas de Información, responsable de la inicitiva estratégica, garantiza la ejecución de los lineamientos establecidos en el  Plan Estratégico de Tecnologías de la Información y las Comunicaciones- PETI (Código:D101PR01MO3)</t>
  </si>
  <si>
    <t>SEGUIMIENTO</t>
  </si>
  <si>
    <t>EVIDENCIAS</t>
  </si>
  <si>
    <r>
      <rPr>
        <b/>
        <sz val="11"/>
        <rFont val="Arial Narrow"/>
        <family val="2"/>
      </rPr>
      <t xml:space="preserve">Programa Estratégico: Gobierno y Gestión de TIC para la CTeI
Iniciativa: Gestión de Seguridad y Privacidad de la Información
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 xml:space="preserve">Actividades
</t>
    </r>
    <r>
      <rPr>
        <sz val="11"/>
        <rFont val="Arial Narrow"/>
        <family val="2"/>
      </rPr>
      <t xml:space="preserve">
Realizar seguimiento a la Declaración de Aplicabilidad para Seguridad de la Información (Código: D103DT03), a fin de   evidenciar el tratamiento de los controles de acuerdo a la norma ISO:27001-2013 Anexo A
Generar lineamientos para el respaldo de la información , con el fin de  proteger la información contra la perdida de datos
Desarrollar una Matriz de responsabilidad cruzada </t>
    </r>
  </si>
  <si>
    <t>El Contratista de la Oficina de Tecnologías y Sistemas  de Información - Responsable del sistema de gestión de seguridad de la información (SGSI) elabora y realiza seguimiento al Manual de Políticas de seguridad y privacidad de la información (Código: - D103M01)  Numeral 6.4 Política de Control de Acceso</t>
  </si>
  <si>
    <t>El Contratista de la Oficina de Tecnologías y Sistemas  de Información - Responsable del sistema de gestión de seguridad de la información (SGSI) realiza y supervisa pruebas de vulnerabilidad sobre los diferentes servicios tecnológicos para detectar vulnerabilidades y oportunidades de mejora a nivel de seguridad de la información de acuerdo con el Manual para la Gestión Técnica a Vulnerabilidades (Código: - D103M09)</t>
  </si>
  <si>
    <t>El Contratista Oficina de Tecnologías y Sistemas  de Información - Responsable del sistema de gestión de seguridad de la información (SGSI) Elabora,  propone y presentar la implementación de programas de formación y toma de conciencia relacionados con el SGSI.</t>
  </si>
  <si>
    <t xml:space="preserve">El Contratista de la Oficina de Tecnologías y Sistemas  de Información - Responsable del sistema de gestión de seguridad de la información (SGSI) elabora y realiza seguimiento al Manual de Políticas de seguridad y privacidad de la información (Código: - D103M01)  Numeral 6.7 Política de Seguridad Física y del entorno y Numeral 6.8 Política de Seguridad de Operaciones </t>
  </si>
  <si>
    <t xml:space="preserve">SOFTWARE 
programas, aplicaciones,  herramientas ofimáticas o sistemas
lógicos para la ejecución de las actividades, Base de Datos 
INFORMACIÓN  
*Orfeo
*GINA
*SIGP
*Scienti
*MGI
*KOHA
*SUIFP
</t>
  </si>
  <si>
    <t xml:space="preserve">Falla o manipulación de los sistemas de información o data </t>
  </si>
  <si>
    <r>
      <rPr>
        <b/>
        <sz val="11"/>
        <rFont val="Arial Narrow"/>
        <family val="2"/>
      </rPr>
      <t xml:space="preserve">Programa Estratégico: Gobierno y Gestión de TIC para la CTeI
Iniciativa: Gestión de Seguridad y Privacidad de la Información
Actividades
</t>
    </r>
    <r>
      <rPr>
        <sz val="11"/>
        <rFont val="Arial Narrow"/>
        <family val="2"/>
      </rPr>
      <t xml:space="preserve">
Realizar seguimiento a la Declaración de Aplicabilidad para Seguridad de la Información (Código: D103DT03), a fin de   evidenciar el tratamiento de los controles de acuerdo a la norma ISO:27001-2013 Anexo A
Generar planes de contingencia a los Sistemas de Información 
Diseñar e Implementar un plan de recuperación de desastres a fin de dar  continuidad a los servicios informáticos del Ministerio en caso de presentarse una situación de contingencia mayor o catastrófica
Generar lineamientos para el respaldo de la información , con el fin de  proteger la información contra la perdida de datos</t>
    </r>
  </si>
  <si>
    <t xml:space="preserve">1. Porcentaje de adopción del Modelo de Seguridad y Privacidad de la Información (MSPI) en el Ministerio
2. Incidentes de Seguridad de la Información 
3. Variación de Incidentes de Seguridad
</t>
  </si>
  <si>
    <t xml:space="preserve">1. Porcentaje de adopción del Modelo de Seguridad y Privacidad de la Información (MSPI) en el Ministerio
2. Incidentes de Seguridad de la Información </t>
  </si>
  <si>
    <t xml:space="preserve">1. Porcentaje de adopción del Modelo de Seguridad y Privacidad de la Información (MSPI) en el Ministerio
2. Incidentes de Seguridad de la Información 
</t>
  </si>
  <si>
    <t xml:space="preserve">1. Porcentaje de adopción del Modelo de Seguridad y Privacidad de la Información (MSPI) en el Ministerio
2. Incidentes de Seguridad de la Información 
</t>
  </si>
  <si>
    <t xml:space="preserve">     El riesgo afecta la imagen de  la entidad con efecto publicitario sostenido a nivel de sector administrativo, nivel departamental o municipal</t>
  </si>
  <si>
    <t>Gestión de Tecnologías y Sistemas de la Información
D103</t>
  </si>
  <si>
    <t xml:space="preserve">COMPONENTE DE RED:
Gestión de Tecnologías de la Información y Sistemas de Información
HARDWARE: Todos los procesos del Ministerio
SERVICIOS: Todos los procesos del Ministerio </t>
  </si>
  <si>
    <t xml:space="preserve"> SOFTWARE
* Scienti : Procesos Misionales
*Pagina web Minciencias: Todos los procesos
 *Orfeo: Todos los procesos  
*Gina: Todos los procesos 
*Websafi
*MGI, A Ciencia Cierta, Ideas para el cambio : Gestión para la Ejecución de 
Política de CTeI
*Todo es Ciencia: Gestión de Redes y Divulgación Científica para CTeI 
* CA  Servidesk .  Firma de seguridad . Almacenamiento servidor : Gestión de Tecnologías de la Información y Sistemas de Información
INFORMACIÓN
Todos los procesos</t>
  </si>
  <si>
    <t>COMPONENTE DE RED:
Gestión de Tecnologías de la Información y Sistemas de Información</t>
  </si>
  <si>
    <t xml:space="preserve"> SOFTWARE
* Scienti : Procesos Misionales
*Pagina web Minciencias: Todos los procesos
 *Orfeo: Todos los procesos  
*Gina: Todos los procesos 
*Websafi
*MGI, A Ciencia Cierta, Ideas para el cambio : Gestión para la Ejecución de 
Política de CTeI
*Todo es Ciencia: Gestión de Redes y Divulgación Científica para CTeI 
* CA  Servidesk .  Firma de seguridad . Almacenamiento servidor : Gestión de Tecnologías y Sistemas de Información 
Colombia es Ciencia - Libro verde) 
*SIVEAP -  Gestión del FCTeI del SGR
COMPONENTE DE RED:
Gestión de Tecnologías de la Información y Sistemas de Información
SERVIDORES
Gestión de Tecnologías de la Información y Sistemas de Información
Gestión del FCTeI del SGR
Trámites y Servicios 
Gestión Administrativa 
Gestión Jurídica 
Gestión Contractual
Gestión del Conocimiento para la CTeI
Gestión para el Desarrollo Tecnológico y la Innovación 
Gestión de la Apropiación Social de la CTeI
INFORMACIÓN
Todos los procesos</t>
  </si>
  <si>
    <t>MINISTERIO DE CIENCIA, TECNOLOGÍA E INNOVACIÓN - MINCIENCIAS
MAPA DE RIESGOS DE SEGURIDAD DIGITAL VIGENCIA 2023</t>
  </si>
  <si>
    <r>
      <rPr>
        <b/>
        <sz val="11"/>
        <rFont val="Arial Narrow"/>
        <family val="2"/>
      </rPr>
      <t xml:space="preserve">R68-2023 </t>
    </r>
    <r>
      <rPr>
        <sz val="11"/>
        <rFont val="Arial Narrow"/>
        <family val="2"/>
      </rPr>
      <t xml:space="preserve">Posibilidad  de acceso indebido o mal intencionado a las plataformas tecnológicas del Ministerio, generando perdida o alteración de información, debido a las vulnerabilidades  de las plataformas tecnológicas del Ministerio </t>
    </r>
  </si>
  <si>
    <r>
      <rPr>
        <b/>
        <sz val="11"/>
        <rFont val="Arial Narrow"/>
        <family val="2"/>
      </rPr>
      <t xml:space="preserve">R69-2023 </t>
    </r>
    <r>
      <rPr>
        <sz val="11"/>
        <rFont val="Arial Narrow"/>
        <family val="2"/>
      </rPr>
      <t>Posibilidad  de indisponibilidad de la información, debido a interrupciones del servicio por cortes de electricidad, fallos de hardware, daño  de los sistemas de climatización del datacenter y daño y/o descarga de las baterías del equipo UPS, daños provocados por mal funcionamiento de los equipos tecnológicos, ataques cibernéticos . etc.</t>
    </r>
  </si>
  <si>
    <r>
      <rPr>
        <b/>
        <sz val="11"/>
        <rFont val="Arial Narrow"/>
        <family val="2"/>
      </rPr>
      <t xml:space="preserve">R74-2023 </t>
    </r>
    <r>
      <rPr>
        <sz val="11"/>
        <rFont val="Arial Narrow"/>
        <family val="2"/>
      </rPr>
      <t xml:space="preserve">Posibilidad  de daños o fallas en la infraestructura del datacenter  del Ministerio por  eventos relacionados con la
infraestructura física como:  derrumbes, incendios, inundaciones, entre otros, afectando la disponibilidad, confidencialidad e integridad de la información del Ministerio, debido a daños o fallas en la infraestructura tecnológica y física del datacenter  </t>
    </r>
  </si>
  <si>
    <r>
      <rPr>
        <b/>
        <sz val="11"/>
        <rFont val="Arial Narrow"/>
        <family val="2"/>
      </rPr>
      <t xml:space="preserve">R70-2023 </t>
    </r>
    <r>
      <rPr>
        <sz val="11"/>
        <rFont val="Arial Narrow"/>
        <family val="2"/>
      </rPr>
      <t xml:space="preserve">Posibilidad  de Daño o modificación  en la  Información del Ministerio, debido a interrupciones del servicio por cortes de electricidad, fallos de hardware, daño  de los sistemas de climatización del datacenter y daño y/o descarga de las baterías del equipo UPS, daños provocados por mal funcionamiento de los equipos tecnológicos, ataques cibernéticos, etc. </t>
    </r>
  </si>
  <si>
    <t>INDICE DE DESEMPEÑO INSTITUCIONAL IDI: Planes MIPG + Planes Integrados + Resultados FURAG + ITA (Anual con monitoreo trimestral)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</si>
</sst>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40A]dddd\,\ dd&quot; de &quot;mmmm&quot; de &quot;yyyy;@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Arial Narrow"/>
      <family val="2"/>
    </font>
    <font>
      <b/>
      <sz val="16"/>
      <color rgb="FF0000FF"/>
      <name val="Arial Narrow"/>
      <family val="2"/>
    </font>
    <font>
      <sz val="12"/>
      <name val="Arial Narrow"/>
      <family val="2"/>
    </font>
    <font>
      <sz val="11"/>
      <color rgb="FF000000"/>
      <name val="Calibri"/>
      <family val="2"/>
    </font>
    <font>
      <sz val="11"/>
      <name val="Arial Narrow"/>
      <family val="2"/>
    </font>
    <font>
      <sz val="9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theme="1"/>
      <name val="Arial Narrow"/>
      <family val="2"/>
    </font>
    <font>
      <b/>
      <sz val="14"/>
      <color theme="0"/>
      <name val="Arial Narrow"/>
      <family val="2"/>
    </font>
    <font>
      <b/>
      <sz val="11"/>
      <name val="Arial Narrow"/>
      <family val="2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9"/>
      <color indexed="81"/>
      <name val="Tahoma"/>
      <family val="2"/>
    </font>
    <font>
      <sz val="8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9" tint="0.59999389629810485"/>
        <bgColor indexed="31"/>
      </patternFill>
    </fill>
    <fill>
      <patternFill patternType="solid">
        <fgColor indexed="57"/>
        <bgColor indexed="21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10"/>
        <bgColor indexed="16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3366CC"/>
        <bgColor indexed="64"/>
      </patternFill>
    </fill>
    <fill>
      <patternFill patternType="solid">
        <fgColor rgb="FFE2ECFD"/>
        <bgColor indexed="64"/>
      </patternFill>
    </fill>
    <fill>
      <patternFill patternType="solid">
        <fgColor theme="0"/>
        <bgColor rgb="FFC2D69B"/>
      </patternFill>
    </fill>
    <fill>
      <patternFill patternType="solid">
        <fgColor rgb="FFD7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366CC"/>
        <bgColor rgb="FFC2D69B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rgb="FFF79646"/>
      </left>
      <right style="dotted">
        <color rgb="FFF79646"/>
      </right>
      <top/>
      <bottom style="dotted">
        <color rgb="FFF79646"/>
      </bottom>
      <diagonal/>
    </border>
    <border>
      <left style="dotted">
        <color rgb="FFF79646"/>
      </left>
      <right style="dotted">
        <color rgb="FFF79646"/>
      </right>
      <top style="dotted">
        <color rgb="FFF79646"/>
      </top>
      <bottom style="dotted">
        <color rgb="FFF79646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7" fillId="0" borderId="0"/>
    <xf numFmtId="9" fontId="22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3" fillId="0" borderId="0" xfId="3" applyFont="1" applyFill="1" applyBorder="1" applyAlignment="1">
      <alignment vertic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11" fillId="0" borderId="0" xfId="0" applyFont="1"/>
    <xf numFmtId="0" fontId="12" fillId="0" borderId="0" xfId="3" applyFont="1"/>
    <xf numFmtId="0" fontId="8" fillId="0" borderId="0" xfId="3" applyFont="1"/>
    <xf numFmtId="0" fontId="15" fillId="0" borderId="0" xfId="3" applyFont="1" applyFill="1"/>
    <xf numFmtId="0" fontId="13" fillId="13" borderId="0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 wrapText="1"/>
    </xf>
    <xf numFmtId="0" fontId="12" fillId="0" borderId="0" xfId="3" applyFont="1" applyBorder="1"/>
    <xf numFmtId="0" fontId="8" fillId="0" borderId="0" xfId="3" applyFont="1" applyBorder="1"/>
    <xf numFmtId="0" fontId="11" fillId="0" borderId="0" xfId="0" applyFont="1" applyBorder="1"/>
    <xf numFmtId="0" fontId="12" fillId="0" borderId="3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12" fillId="0" borderId="4" xfId="3" applyFont="1" applyBorder="1"/>
    <xf numFmtId="0" fontId="12" fillId="0" borderId="3" xfId="3" applyFont="1" applyBorder="1"/>
    <xf numFmtId="0" fontId="12" fillId="0" borderId="5" xfId="3" applyFont="1" applyBorder="1"/>
    <xf numFmtId="0" fontId="16" fillId="7" borderId="2" xfId="3" applyFont="1" applyFill="1" applyBorder="1" applyAlignment="1">
      <alignment horizontal="center" vertical="center"/>
    </xf>
    <xf numFmtId="0" fontId="14" fillId="0" borderId="6" xfId="3" applyFont="1" applyBorder="1"/>
    <xf numFmtId="0" fontId="14" fillId="0" borderId="5" xfId="3" applyFont="1" applyBorder="1"/>
    <xf numFmtId="0" fontId="16" fillId="0" borderId="0" xfId="3" applyFont="1"/>
    <xf numFmtId="0" fontId="16" fillId="8" borderId="2" xfId="3" applyFont="1" applyFill="1" applyBorder="1" applyAlignment="1">
      <alignment horizontal="center" vertical="center"/>
    </xf>
    <xf numFmtId="0" fontId="16" fillId="5" borderId="2" xfId="3" applyFont="1" applyFill="1" applyBorder="1" applyAlignment="1">
      <alignment horizontal="center" vertical="center"/>
    </xf>
    <xf numFmtId="0" fontId="16" fillId="0" borderId="7" xfId="3" applyFont="1" applyBorder="1"/>
    <xf numFmtId="0" fontId="16" fillId="4" borderId="2" xfId="3" applyFont="1" applyFill="1" applyBorder="1" applyAlignment="1">
      <alignment horizontal="center" vertical="center"/>
    </xf>
    <xf numFmtId="0" fontId="12" fillId="0" borderId="8" xfId="3" applyFont="1" applyBorder="1"/>
    <xf numFmtId="0" fontId="12" fillId="0" borderId="8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18" fillId="0" borderId="0" xfId="0" applyFont="1"/>
    <xf numFmtId="0" fontId="10" fillId="14" borderId="9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0" xfId="0" applyFont="1"/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9" fontId="3" fillId="0" borderId="0" xfId="3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0" fillId="18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3" fillId="10" borderId="0" xfId="3" applyFont="1" applyFill="1" applyBorder="1" applyAlignment="1">
      <alignment vertical="center"/>
    </xf>
    <xf numFmtId="0" fontId="0" fillId="10" borderId="0" xfId="0" applyFill="1" applyAlignment="1"/>
    <xf numFmtId="0" fontId="0" fillId="0" borderId="0" xfId="0" applyAlignment="1">
      <alignment vertical="center"/>
    </xf>
    <xf numFmtId="0" fontId="8" fillId="0" borderId="0" xfId="0" applyFont="1" applyAlignment="1"/>
    <xf numFmtId="0" fontId="6" fillId="11" borderId="1" xfId="0" applyFont="1" applyFill="1" applyBorder="1" applyAlignment="1">
      <alignment horizontal="center" vertical="center" wrapText="1"/>
    </xf>
    <xf numFmtId="0" fontId="23" fillId="22" borderId="1" xfId="4" applyFont="1" applyFill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9" fontId="8" fillId="17" borderId="1" xfId="0" applyNumberFormat="1" applyFont="1" applyFill="1" applyBorder="1" applyAlignment="1">
      <alignment horizontal="center" vertical="center" wrapText="1"/>
    </xf>
    <xf numFmtId="0" fontId="20" fillId="17" borderId="1" xfId="0" applyFont="1" applyFill="1" applyBorder="1" applyAlignment="1">
      <alignment horizontal="center" vertical="center" textRotation="90" wrapText="1"/>
    </xf>
    <xf numFmtId="9" fontId="8" fillId="17" borderId="1" xfId="5" applyFont="1" applyFill="1" applyBorder="1" applyAlignment="1">
      <alignment horizontal="center" vertical="center" wrapText="1"/>
    </xf>
    <xf numFmtId="9" fontId="8" fillId="15" borderId="1" xfId="0" applyNumberFormat="1" applyFont="1" applyFill="1" applyBorder="1" applyAlignment="1">
      <alignment horizontal="center" vertical="center" wrapText="1"/>
    </xf>
    <xf numFmtId="0" fontId="20" fillId="15" borderId="1" xfId="0" applyFont="1" applyFill="1" applyBorder="1" applyAlignment="1">
      <alignment horizontal="center" vertical="center" textRotation="90" wrapText="1"/>
    </xf>
    <xf numFmtId="9" fontId="8" fillId="15" borderId="1" xfId="5" applyFont="1" applyFill="1" applyBorder="1" applyAlignment="1">
      <alignment horizontal="center" vertical="center" wrapText="1"/>
    </xf>
    <xf numFmtId="0" fontId="24" fillId="0" borderId="0" xfId="0" applyFont="1" applyAlignment="1"/>
    <xf numFmtId="0" fontId="25" fillId="0" borderId="0" xfId="0" applyFont="1" applyAlignment="1"/>
    <xf numFmtId="0" fontId="26" fillId="0" borderId="0" xfId="3" applyFont="1" applyFill="1" applyBorder="1" applyAlignment="1">
      <alignment vertical="center"/>
    </xf>
    <xf numFmtId="0" fontId="25" fillId="0" borderId="0" xfId="0" applyFont="1"/>
    <xf numFmtId="0" fontId="27" fillId="0" borderId="22" xfId="0" applyFont="1" applyBorder="1" applyAlignment="1">
      <alignment horizontal="justify" vertical="center" wrapText="1" readingOrder="1"/>
    </xf>
    <xf numFmtId="0" fontId="27" fillId="0" borderId="23" xfId="0" applyFont="1" applyBorder="1" applyAlignment="1">
      <alignment horizontal="justify" vertical="center" wrapText="1" readingOrder="1"/>
    </xf>
    <xf numFmtId="0" fontId="9" fillId="0" borderId="0" xfId="4" applyFont="1" applyBorder="1" applyAlignment="1">
      <alignment horizontal="center" vertical="center" wrapText="1"/>
    </xf>
    <xf numFmtId="0" fontId="8" fillId="9" borderId="9" xfId="0" applyFont="1" applyFill="1" applyBorder="1" applyAlignment="1" applyProtection="1">
      <alignment horizontal="center" vertical="center" wrapText="1"/>
      <protection locked="0"/>
    </xf>
    <xf numFmtId="9" fontId="8" fillId="17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9" fontId="8" fillId="15" borderId="9" xfId="5" applyFont="1" applyFill="1" applyBorder="1" applyAlignment="1">
      <alignment horizontal="center" vertical="center"/>
    </xf>
    <xf numFmtId="0" fontId="8" fillId="16" borderId="1" xfId="4" applyFont="1" applyFill="1" applyBorder="1" applyAlignment="1">
      <alignment horizontal="center" vertical="center" wrapText="1"/>
    </xf>
    <xf numFmtId="0" fontId="8" fillId="10" borderId="1" xfId="4" applyFont="1" applyFill="1" applyBorder="1" applyAlignment="1">
      <alignment horizontal="center" vertical="center" wrapText="1"/>
    </xf>
    <xf numFmtId="0" fontId="8" fillId="10" borderId="9" xfId="4" applyFont="1" applyFill="1" applyBorder="1" applyAlignment="1">
      <alignment horizontal="center" vertical="center" wrapText="1"/>
    </xf>
    <xf numFmtId="0" fontId="8" fillId="9" borderId="9" xfId="4" applyFont="1" applyFill="1" applyBorder="1" applyAlignment="1" applyProtection="1">
      <alignment horizontal="center" vertical="top" wrapText="1"/>
      <protection locked="0"/>
    </xf>
    <xf numFmtId="0" fontId="8" fillId="9" borderId="9" xfId="4" applyFont="1" applyFill="1" applyBorder="1" applyAlignment="1" applyProtection="1">
      <alignment horizontal="center" vertical="center" wrapText="1"/>
      <protection locked="0"/>
    </xf>
    <xf numFmtId="0" fontId="23" fillId="14" borderId="1" xfId="0" applyFont="1" applyFill="1" applyBorder="1" applyAlignment="1">
      <alignment horizontal="center" vertical="center" wrapText="1"/>
    </xf>
    <xf numFmtId="0" fontId="23" fillId="14" borderId="1" xfId="0" applyFont="1" applyFill="1" applyBorder="1" applyAlignment="1">
      <alignment horizontal="center" vertical="center" textRotation="90" wrapText="1"/>
    </xf>
    <xf numFmtId="9" fontId="8" fillId="17" borderId="9" xfId="5" applyFont="1" applyFill="1" applyBorder="1" applyAlignment="1" applyProtection="1">
      <alignment horizontal="center" vertical="center" wrapText="1"/>
    </xf>
    <xf numFmtId="9" fontId="8" fillId="0" borderId="9" xfId="5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9" borderId="1" xfId="4" applyFont="1" applyFill="1" applyBorder="1" applyAlignment="1" applyProtection="1">
      <alignment horizontal="center" vertical="top" wrapText="1"/>
      <protection locked="0"/>
    </xf>
    <xf numFmtId="0" fontId="8" fillId="9" borderId="1" xfId="4" applyFont="1" applyFill="1" applyBorder="1" applyAlignment="1" applyProtection="1">
      <alignment horizontal="center" vertical="center" wrapText="1"/>
      <protection locked="0"/>
    </xf>
    <xf numFmtId="0" fontId="8" fillId="10" borderId="1" xfId="0" applyFont="1" applyFill="1" applyBorder="1" applyAlignment="1">
      <alignment horizontal="center" vertical="center" wrapText="1"/>
    </xf>
    <xf numFmtId="9" fontId="8" fillId="15" borderId="1" xfId="5" applyFont="1" applyFill="1" applyBorder="1" applyAlignment="1">
      <alignment horizontal="center" vertical="center"/>
    </xf>
    <xf numFmtId="9" fontId="8" fillId="17" borderId="1" xfId="5" applyFont="1" applyFill="1" applyBorder="1" applyAlignment="1" applyProtection="1">
      <alignment horizontal="center" vertical="center" wrapText="1"/>
    </xf>
    <xf numFmtId="9" fontId="8" fillId="0" borderId="1" xfId="5" applyFont="1" applyBorder="1" applyAlignment="1" applyProtection="1">
      <alignment horizontal="center" vertical="center" wrapText="1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14" fontId="8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14" borderId="16" xfId="0" applyFont="1" applyFill="1" applyBorder="1" applyAlignment="1">
      <alignment horizontal="center" vertical="center" wrapText="1"/>
    </xf>
    <xf numFmtId="0" fontId="23" fillId="14" borderId="20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 applyProtection="1">
      <alignment vertical="center" wrapText="1"/>
      <protection locked="0"/>
    </xf>
    <xf numFmtId="0" fontId="8" fillId="9" borderId="1" xfId="0" applyFont="1" applyFill="1" applyBorder="1" applyAlignment="1" applyProtection="1">
      <alignment horizontal="left" vertical="center" wrapText="1"/>
      <protection locked="0"/>
    </xf>
    <xf numFmtId="0" fontId="11" fillId="9" borderId="1" xfId="0" applyFont="1" applyFill="1" applyBorder="1" applyAlignment="1" applyProtection="1">
      <alignment horizontal="center" vertical="center" wrapText="1"/>
      <protection locked="0"/>
    </xf>
    <xf numFmtId="0" fontId="8" fillId="11" borderId="1" xfId="0" applyFont="1" applyFill="1" applyBorder="1" applyAlignment="1">
      <alignment horizontal="justify" vertical="center" wrapText="1"/>
    </xf>
    <xf numFmtId="0" fontId="11" fillId="9" borderId="1" xfId="0" applyFont="1" applyFill="1" applyBorder="1" applyAlignment="1" applyProtection="1">
      <alignment horizontal="justify" vertical="center" wrapText="1"/>
      <protection locked="0"/>
    </xf>
    <xf numFmtId="0" fontId="8" fillId="11" borderId="1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 applyProtection="1">
      <alignment horizontal="center" vertical="center" wrapText="1"/>
      <protection locked="0"/>
    </xf>
    <xf numFmtId="9" fontId="8" fillId="17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wrapText="1"/>
    </xf>
    <xf numFmtId="0" fontId="8" fillId="17" borderId="9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9" fontId="8" fillId="15" borderId="9" xfId="5" applyFont="1" applyFill="1" applyBorder="1" applyAlignment="1">
      <alignment horizontal="center" vertical="center"/>
    </xf>
    <xf numFmtId="0" fontId="8" fillId="16" borderId="1" xfId="4" applyFont="1" applyFill="1" applyBorder="1" applyAlignment="1">
      <alignment horizontal="center" vertical="center" wrapText="1"/>
    </xf>
    <xf numFmtId="0" fontId="8" fillId="10" borderId="1" xfId="4" applyFont="1" applyFill="1" applyBorder="1" applyAlignment="1">
      <alignment horizontal="center" vertical="center" wrapText="1"/>
    </xf>
    <xf numFmtId="0" fontId="8" fillId="10" borderId="9" xfId="4" applyFont="1" applyFill="1" applyBorder="1" applyAlignment="1">
      <alignment horizontal="center" vertical="center" wrapText="1"/>
    </xf>
    <xf numFmtId="0" fontId="8" fillId="9" borderId="9" xfId="4" applyFont="1" applyFill="1" applyBorder="1" applyAlignment="1" applyProtection="1">
      <alignment horizontal="center" vertical="top" wrapText="1"/>
      <protection locked="0"/>
    </xf>
    <xf numFmtId="0" fontId="8" fillId="9" borderId="9" xfId="4" applyFont="1" applyFill="1" applyBorder="1" applyAlignment="1" applyProtection="1">
      <alignment horizontal="center" vertical="center" wrapText="1"/>
      <protection locked="0"/>
    </xf>
    <xf numFmtId="0" fontId="23" fillId="14" borderId="1" xfId="0" applyFont="1" applyFill="1" applyBorder="1" applyAlignment="1">
      <alignment horizontal="center" vertical="center" wrapText="1"/>
    </xf>
    <xf numFmtId="0" fontId="23" fillId="14" borderId="1" xfId="0" applyFont="1" applyFill="1" applyBorder="1" applyAlignment="1">
      <alignment horizontal="center" vertical="center" textRotation="90" wrapText="1"/>
    </xf>
    <xf numFmtId="9" fontId="8" fillId="0" borderId="9" xfId="5" applyFont="1" applyBorder="1" applyAlignment="1">
      <alignment horizontal="center" vertical="center" wrapText="1"/>
    </xf>
    <xf numFmtId="9" fontId="8" fillId="17" borderId="9" xfId="5" applyFont="1" applyFill="1" applyBorder="1" applyAlignment="1" applyProtection="1">
      <alignment horizontal="center" vertical="center" wrapText="1"/>
    </xf>
    <xf numFmtId="9" fontId="8" fillId="0" borderId="9" xfId="5" applyFont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  <protection locked="0"/>
    </xf>
    <xf numFmtId="14" fontId="8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justify" vertical="center" wrapText="1"/>
      <protection locked="0"/>
    </xf>
    <xf numFmtId="0" fontId="8" fillId="9" borderId="9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23" fillId="14" borderId="16" xfId="0" applyFont="1" applyFill="1" applyBorder="1" applyAlignment="1">
      <alignment horizontal="center" vertical="center" wrapText="1"/>
    </xf>
    <xf numFmtId="0" fontId="23" fillId="14" borderId="20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4" applyFont="1" applyBorder="1" applyAlignment="1">
      <alignment horizontal="center" vertical="center" wrapText="1"/>
    </xf>
    <xf numFmtId="0" fontId="29" fillId="0" borderId="1" xfId="0" applyFont="1" applyBorder="1" applyAlignment="1">
      <alignment vertical="top" wrapText="1"/>
    </xf>
    <xf numFmtId="0" fontId="8" fillId="11" borderId="1" xfId="0" applyFont="1" applyFill="1" applyBorder="1" applyAlignment="1">
      <alignment horizontal="justify" vertical="top" wrapText="1"/>
    </xf>
    <xf numFmtId="0" fontId="8" fillId="10" borderId="1" xfId="4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 vertical="top" wrapText="1"/>
    </xf>
    <xf numFmtId="0" fontId="8" fillId="9" borderId="9" xfId="0" applyFont="1" applyFill="1" applyBorder="1" applyAlignment="1" applyProtection="1">
      <alignment horizontal="center" vertical="center" wrapText="1"/>
      <protection locked="0"/>
    </xf>
    <xf numFmtId="0" fontId="8" fillId="9" borderId="10" xfId="0" applyFont="1" applyFill="1" applyBorder="1" applyAlignment="1" applyProtection="1">
      <alignment horizontal="center" vertical="center" wrapText="1"/>
      <protection locked="0"/>
    </xf>
    <xf numFmtId="0" fontId="8" fillId="16" borderId="1" xfId="4" applyFont="1" applyFill="1" applyBorder="1" applyAlignment="1">
      <alignment horizontal="center" vertical="center" wrapText="1"/>
    </xf>
    <xf numFmtId="0" fontId="8" fillId="10" borderId="1" xfId="4" applyFont="1" applyFill="1" applyBorder="1" applyAlignment="1">
      <alignment horizontal="center" vertical="center" wrapText="1"/>
    </xf>
    <xf numFmtId="0" fontId="8" fillId="10" borderId="9" xfId="4" applyFont="1" applyFill="1" applyBorder="1" applyAlignment="1">
      <alignment horizontal="center" vertical="center" wrapText="1"/>
    </xf>
    <xf numFmtId="0" fontId="8" fillId="10" borderId="10" xfId="4" applyFont="1" applyFill="1" applyBorder="1" applyAlignment="1">
      <alignment horizontal="center" vertical="center" wrapText="1"/>
    </xf>
    <xf numFmtId="0" fontId="8" fillId="9" borderId="9" xfId="4" applyFont="1" applyFill="1" applyBorder="1" applyAlignment="1" applyProtection="1">
      <alignment horizontal="center" vertical="top" wrapText="1"/>
      <protection locked="0"/>
    </xf>
    <xf numFmtId="0" fontId="8" fillId="9" borderId="10" xfId="4" applyFont="1" applyFill="1" applyBorder="1" applyAlignment="1" applyProtection="1">
      <alignment horizontal="center" vertical="top" wrapText="1"/>
      <protection locked="0"/>
    </xf>
    <xf numFmtId="0" fontId="8" fillId="9" borderId="9" xfId="4" applyFont="1" applyFill="1" applyBorder="1" applyAlignment="1" applyProtection="1">
      <alignment horizontal="center" vertical="center" wrapText="1"/>
      <protection locked="0"/>
    </xf>
    <xf numFmtId="0" fontId="8" fillId="9" borderId="10" xfId="4" applyFont="1" applyFill="1" applyBorder="1" applyAlignment="1" applyProtection="1">
      <alignment horizontal="center" vertical="center" wrapText="1"/>
      <protection locked="0"/>
    </xf>
    <xf numFmtId="0" fontId="23" fillId="14" borderId="10" xfId="0" applyFont="1" applyFill="1" applyBorder="1" applyAlignment="1">
      <alignment horizontal="center" vertical="center" textRotation="90" wrapText="1"/>
    </xf>
    <xf numFmtId="0" fontId="23" fillId="14" borderId="11" xfId="0" applyFont="1" applyFill="1" applyBorder="1" applyAlignment="1">
      <alignment horizontal="center" vertical="center" textRotation="90" wrapText="1"/>
    </xf>
    <xf numFmtId="9" fontId="8" fillId="17" borderId="9" xfId="0" applyNumberFormat="1" applyFont="1" applyFill="1" applyBorder="1" applyAlignment="1">
      <alignment horizontal="center" vertical="center" wrapText="1"/>
    </xf>
    <xf numFmtId="9" fontId="8" fillId="17" borderId="10" xfId="0" applyNumberFormat="1" applyFont="1" applyFill="1" applyBorder="1" applyAlignment="1">
      <alignment horizontal="center" vertical="center" wrapText="1"/>
    </xf>
    <xf numFmtId="9" fontId="8" fillId="17" borderId="9" xfId="5" applyFont="1" applyFill="1" applyBorder="1" applyAlignment="1" applyProtection="1">
      <alignment horizontal="center" vertical="center" wrapText="1"/>
    </xf>
    <xf numFmtId="9" fontId="8" fillId="17" borderId="10" xfId="5" applyFont="1" applyFill="1" applyBorder="1" applyAlignment="1" applyProtection="1">
      <alignment horizontal="center" vertical="center" wrapText="1"/>
    </xf>
    <xf numFmtId="9" fontId="8" fillId="0" borderId="9" xfId="5" applyFont="1" applyBorder="1" applyAlignment="1" applyProtection="1">
      <alignment horizontal="center" vertical="center" wrapText="1"/>
    </xf>
    <xf numFmtId="9" fontId="8" fillId="0" borderId="10" xfId="5" applyFont="1" applyBorder="1" applyAlignment="1" applyProtection="1">
      <alignment horizontal="center" vertical="center" wrapText="1"/>
    </xf>
    <xf numFmtId="0" fontId="8" fillId="10" borderId="11" xfId="4" applyFont="1" applyFill="1" applyBorder="1" applyAlignment="1">
      <alignment horizontal="center" vertical="center" wrapText="1"/>
    </xf>
    <xf numFmtId="9" fontId="8" fillId="0" borderId="10" xfId="5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17" borderId="9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23" fillId="14" borderId="9" xfId="0" applyFont="1" applyFill="1" applyBorder="1" applyAlignment="1">
      <alignment horizontal="center" vertical="center" wrapText="1"/>
    </xf>
    <xf numFmtId="0" fontId="23" fillId="14" borderId="11" xfId="0" applyFont="1" applyFill="1" applyBorder="1" applyAlignment="1">
      <alignment horizontal="center" vertical="center" wrapText="1"/>
    </xf>
    <xf numFmtId="0" fontId="23" fillId="14" borderId="21" xfId="0" applyFont="1" applyFill="1" applyBorder="1" applyAlignment="1">
      <alignment horizontal="center" vertical="center" textRotation="90" wrapText="1"/>
    </xf>
    <xf numFmtId="0" fontId="23" fillId="14" borderId="18" xfId="0" applyFont="1" applyFill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3" fillId="14" borderId="15" xfId="0" applyFont="1" applyFill="1" applyBorder="1" applyAlignment="1">
      <alignment horizontal="center" vertical="center"/>
    </xf>
    <xf numFmtId="0" fontId="23" fillId="14" borderId="16" xfId="0" applyFont="1" applyFill="1" applyBorder="1" applyAlignment="1">
      <alignment horizontal="center" vertical="center"/>
    </xf>
    <xf numFmtId="0" fontId="23" fillId="14" borderId="17" xfId="0" applyFont="1" applyFill="1" applyBorder="1" applyAlignment="1">
      <alignment horizontal="center" vertical="center"/>
    </xf>
    <xf numFmtId="0" fontId="23" fillId="14" borderId="18" xfId="0" applyFont="1" applyFill="1" applyBorder="1" applyAlignment="1">
      <alignment horizontal="center" vertical="center"/>
    </xf>
    <xf numFmtId="0" fontId="23" fillId="14" borderId="19" xfId="0" applyFont="1" applyFill="1" applyBorder="1" applyAlignment="1">
      <alignment horizontal="center" vertical="center"/>
    </xf>
    <xf numFmtId="0" fontId="23" fillId="14" borderId="20" xfId="0" applyFont="1" applyFill="1" applyBorder="1" applyAlignment="1">
      <alignment horizontal="center" vertical="center"/>
    </xf>
    <xf numFmtId="0" fontId="23" fillId="14" borderId="15" xfId="0" applyFont="1" applyFill="1" applyBorder="1" applyAlignment="1">
      <alignment horizontal="center" vertical="center" wrapText="1"/>
    </xf>
    <xf numFmtId="0" fontId="23" fillId="14" borderId="16" xfId="0" applyFont="1" applyFill="1" applyBorder="1" applyAlignment="1">
      <alignment horizontal="center" vertical="center" wrapText="1"/>
    </xf>
    <xf numFmtId="0" fontId="23" fillId="14" borderId="17" xfId="0" applyFont="1" applyFill="1" applyBorder="1" applyAlignment="1">
      <alignment horizontal="center" vertical="center" wrapText="1"/>
    </xf>
    <xf numFmtId="0" fontId="23" fillId="14" borderId="18" xfId="0" applyFont="1" applyFill="1" applyBorder="1" applyAlignment="1">
      <alignment horizontal="center" vertical="center" wrapText="1"/>
    </xf>
    <xf numFmtId="0" fontId="23" fillId="14" borderId="19" xfId="0" applyFont="1" applyFill="1" applyBorder="1" applyAlignment="1">
      <alignment horizontal="center" vertical="center" wrapText="1"/>
    </xf>
    <xf numFmtId="0" fontId="23" fillId="14" borderId="20" xfId="0" applyFont="1" applyFill="1" applyBorder="1" applyAlignment="1">
      <alignment horizontal="center" vertical="center" wrapText="1"/>
    </xf>
    <xf numFmtId="0" fontId="23" fillId="14" borderId="1" xfId="0" applyFont="1" applyFill="1" applyBorder="1" applyAlignment="1">
      <alignment horizontal="center" vertical="center" wrapText="1"/>
    </xf>
    <xf numFmtId="0" fontId="23" fillId="14" borderId="1" xfId="0" applyFont="1" applyFill="1" applyBorder="1" applyAlignment="1">
      <alignment horizontal="center" vertical="center"/>
    </xf>
    <xf numFmtId="0" fontId="23" fillId="14" borderId="1" xfId="0" applyFont="1" applyFill="1" applyBorder="1" applyAlignment="1">
      <alignment horizontal="center" vertical="center" textRotation="90" wrapText="1"/>
    </xf>
    <xf numFmtId="0" fontId="23" fillId="14" borderId="12" xfId="0" applyFont="1" applyFill="1" applyBorder="1" applyAlignment="1">
      <alignment horizontal="center" vertical="center" wrapText="1"/>
    </xf>
    <xf numFmtId="0" fontId="23" fillId="14" borderId="13" xfId="0" applyFont="1" applyFill="1" applyBorder="1" applyAlignment="1">
      <alignment horizontal="center" vertical="center" wrapText="1"/>
    </xf>
    <xf numFmtId="0" fontId="23" fillId="14" borderId="14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 applyProtection="1">
      <alignment horizontal="justify" vertical="top" wrapText="1"/>
      <protection locked="0"/>
    </xf>
    <xf numFmtId="0" fontId="8" fillId="9" borderId="1" xfId="0" applyFont="1" applyFill="1" applyBorder="1" applyAlignment="1" applyProtection="1">
      <alignment horizontal="justify" vertical="center" wrapText="1"/>
      <protection locked="0"/>
    </xf>
    <xf numFmtId="14" fontId="8" fillId="0" borderId="9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9" borderId="9" xfId="0" applyFont="1" applyFill="1" applyBorder="1" applyAlignment="1" applyProtection="1">
      <alignment horizontal="justify" vertical="center" wrapText="1"/>
      <protection locked="0"/>
    </xf>
    <xf numFmtId="0" fontId="8" fillId="9" borderId="10" xfId="0" applyFont="1" applyFill="1" applyBorder="1" applyAlignment="1" applyProtection="1">
      <alignment horizontal="justify" vertical="center" wrapText="1"/>
      <protection locked="0"/>
    </xf>
    <xf numFmtId="0" fontId="8" fillId="9" borderId="11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4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>
      <alignment horizontal="center" vertical="center"/>
    </xf>
    <xf numFmtId="9" fontId="8" fillId="15" borderId="9" xfId="5" applyFont="1" applyFill="1" applyBorder="1" applyAlignment="1">
      <alignment horizontal="center" vertical="center"/>
    </xf>
    <xf numFmtId="9" fontId="8" fillId="15" borderId="10" xfId="5" applyFont="1" applyFill="1" applyBorder="1" applyAlignment="1">
      <alignment horizontal="center" vertical="center"/>
    </xf>
    <xf numFmtId="0" fontId="13" fillId="7" borderId="1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 wrapText="1"/>
    </xf>
    <xf numFmtId="0" fontId="13" fillId="6" borderId="1" xfId="3" applyFont="1" applyFill="1" applyBorder="1" applyAlignment="1">
      <alignment horizontal="center" vertical="center"/>
    </xf>
    <xf numFmtId="0" fontId="13" fillId="5" borderId="1" xfId="3" applyFont="1" applyFill="1" applyBorder="1" applyAlignment="1">
      <alignment horizontal="center" vertical="center"/>
    </xf>
    <xf numFmtId="0" fontId="17" fillId="0" borderId="0" xfId="3" applyFont="1" applyBorder="1" applyAlignment="1">
      <alignment horizontal="center" vertical="center" wrapText="1"/>
    </xf>
    <xf numFmtId="0" fontId="17" fillId="0" borderId="0" xfId="3" applyFont="1" applyBorder="1" applyAlignment="1">
      <alignment horizontal="center" wrapText="1"/>
    </xf>
    <xf numFmtId="0" fontId="13" fillId="3" borderId="0" xfId="3" applyFont="1" applyFill="1" applyBorder="1" applyAlignment="1">
      <alignment horizontal="center" vertical="center"/>
    </xf>
    <xf numFmtId="0" fontId="13" fillId="13" borderId="1" xfId="3" applyFont="1" applyFill="1" applyBorder="1" applyAlignment="1">
      <alignment horizontal="center" vertical="center"/>
    </xf>
    <xf numFmtId="0" fontId="13" fillId="4" borderId="1" xfId="3" applyFont="1" applyFill="1" applyBorder="1" applyAlignment="1">
      <alignment horizontal="center" vertical="center"/>
    </xf>
    <xf numFmtId="0" fontId="13" fillId="12" borderId="0" xfId="3" applyFont="1" applyFill="1" applyBorder="1" applyAlignment="1">
      <alignment horizontal="center" vertical="center" textRotation="90"/>
    </xf>
    <xf numFmtId="0" fontId="19" fillId="14" borderId="1" xfId="0" applyFont="1" applyFill="1" applyBorder="1" applyAlignment="1">
      <alignment horizontal="center" vertical="center" wrapText="1"/>
    </xf>
  </cellXfs>
  <cellStyles count="6">
    <cellStyle name="Excel Built-in Normal" xfId="3"/>
    <cellStyle name="Normal" xfId="0" builtinId="0"/>
    <cellStyle name="Normal 2" xfId="2"/>
    <cellStyle name="Normal 3" xfId="1"/>
    <cellStyle name="Normal 4" xfId="4"/>
    <cellStyle name="Porcentaje" xfId="5" builtinId="5"/>
  </cellStyles>
  <dxfs count="134"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7EBF7"/>
      <color rgb="FF3366CC"/>
      <color rgb="FF0000FF"/>
      <color rgb="FFE2ECFD"/>
      <color rgb="FFD4F8FA"/>
      <color rgb="FF66FF33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179614</xdr:colOff>
      <xdr:row>62</xdr:row>
      <xdr:rowOff>146956</xdr:rowOff>
    </xdr:from>
    <xdr:to>
      <xdr:col>38</xdr:col>
      <xdr:colOff>0</xdr:colOff>
      <xdr:row>74</xdr:row>
      <xdr:rowOff>43542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id="{C89CEB4B-68F8-4C37-8983-DB479CA33ADA}"/>
            </a:ext>
          </a:extLst>
        </xdr:cNvPr>
        <xdr:cNvSpPr/>
      </xdr:nvSpPr>
      <xdr:spPr>
        <a:xfrm>
          <a:off x="33078964" y="23159356"/>
          <a:ext cx="4230461" cy="2411186"/>
        </a:xfrm>
        <a:prstGeom prst="rightArrow">
          <a:avLst>
            <a:gd name="adj1" fmla="val 79080"/>
            <a:gd name="adj2" fmla="val 2690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600" b="1"/>
            <a:t>NOTA: </a:t>
          </a:r>
          <a:r>
            <a:rPr lang="es-CO" sz="1600"/>
            <a:t>En</a:t>
          </a:r>
          <a:r>
            <a:rPr lang="es-CO" sz="1600" baseline="0"/>
            <a:t> las tablas de Excel cuando se utilizan formulas o listas desplegables en celdas combinadas, es muy probable que al copiar y pegar celdas, las formulas se desajusten, por lo cual se recomienda revisar celda por celda la correspondencia de la formula con la necesidad del usuario.</a:t>
          </a:r>
          <a:endParaRPr lang="es-CO" sz="1600"/>
        </a:p>
      </xdr:txBody>
    </xdr:sp>
    <xdr:clientData/>
  </xdr:twoCellAnchor>
  <xdr:twoCellAnchor editAs="oneCell">
    <xdr:from>
      <xdr:col>0</xdr:col>
      <xdr:colOff>103909</xdr:colOff>
      <xdr:row>0</xdr:row>
      <xdr:rowOff>121227</xdr:rowOff>
    </xdr:from>
    <xdr:to>
      <xdr:col>6</xdr:col>
      <xdr:colOff>1506681</xdr:colOff>
      <xdr:row>2</xdr:row>
      <xdr:rowOff>450272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DC95A6-933E-48B6-AF62-B02B0D945B9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9" y="121227"/>
          <a:ext cx="9836727" cy="1368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371475</xdr:rowOff>
    </xdr:from>
    <xdr:to>
      <xdr:col>3</xdr:col>
      <xdr:colOff>279400</xdr:colOff>
      <xdr:row>1</xdr:row>
      <xdr:rowOff>312578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BCBC6A-54CD-4F39-B628-85ABD7273E2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371475"/>
          <a:ext cx="3127375" cy="5316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1</xdr:row>
      <xdr:rowOff>190500</xdr:rowOff>
    </xdr:from>
    <xdr:to>
      <xdr:col>47</xdr:col>
      <xdr:colOff>608582</xdr:colOff>
      <xdr:row>11</xdr:row>
      <xdr:rowOff>199445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3AE5CC-2C87-4922-9767-F9D2D1FAB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9575" y="419100"/>
          <a:ext cx="8142857" cy="4638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34636</xdr:rowOff>
    </xdr:from>
    <xdr:to>
      <xdr:col>1</xdr:col>
      <xdr:colOff>1089718</xdr:colOff>
      <xdr:row>0</xdr:row>
      <xdr:rowOff>625186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F833EF-16CE-44C3-9391-D599716056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636"/>
          <a:ext cx="3211195" cy="590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yate/Downloads/MC-FO-07%20MAPA%20DE%20RIEGOS%20DEL%20PROCESO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E RIESGOS"/>
      <sheetName val="T PROBABILIDAD"/>
      <sheetName val="Hoja4"/>
      <sheetName val="MATRIZ DE CALIFICACIÓN"/>
      <sheetName val="T IMPACTO"/>
      <sheetName val="Hoja1"/>
      <sheetName val="Hoja2"/>
      <sheetName val="Hoja3"/>
      <sheetName val="Hoja5"/>
      <sheetName val="Hoja6"/>
      <sheetName val="MAPA_DE_RIESGOS"/>
      <sheetName val="T_PROBABILIDAD"/>
      <sheetName val="MATRIZ_DE_CALIFICACIÓN"/>
      <sheetName val="T_IMPACTO"/>
    </sheetNames>
    <sheetDataSet>
      <sheetData sheetId="0" refreshError="1"/>
      <sheetData sheetId="1" refreshError="1"/>
      <sheetData sheetId="2" refreshError="1">
        <row r="3">
          <cell r="C3" t="str">
            <v>Articulación Interinstitucional</v>
          </cell>
          <cell r="D3" t="str">
            <v>Riesgo de Corrupción</v>
          </cell>
          <cell r="E3" t="str">
            <v>Raro</v>
          </cell>
          <cell r="F3" t="str">
            <v>Insignificante</v>
          </cell>
          <cell r="H3" t="str">
            <v>Preventivo</v>
          </cell>
        </row>
        <row r="4">
          <cell r="D4" t="str">
            <v>Riesgo de Cumplimiento</v>
          </cell>
          <cell r="E4" t="str">
            <v>Improbable</v>
          </cell>
          <cell r="F4" t="str">
            <v>Menor</v>
          </cell>
          <cell r="H4" t="str">
            <v>Correctivo</v>
          </cell>
        </row>
        <row r="5">
          <cell r="D5" t="str">
            <v>Riesgo de Imagen</v>
          </cell>
          <cell r="E5" t="str">
            <v>Moderada</v>
          </cell>
          <cell r="F5" t="str">
            <v>Moderado</v>
          </cell>
        </row>
        <row r="6">
          <cell r="D6" t="str">
            <v>Riesgo de Tecnología</v>
          </cell>
          <cell r="E6" t="str">
            <v>Probable</v>
          </cell>
          <cell r="F6" t="str">
            <v>Mayor</v>
          </cell>
        </row>
        <row r="7">
          <cell r="D7" t="str">
            <v>Riesgo Estratégico</v>
          </cell>
          <cell r="E7" t="str">
            <v>Casi seguro</v>
          </cell>
          <cell r="F7" t="str">
            <v>Catastrófico</v>
          </cell>
        </row>
        <row r="8">
          <cell r="D8" t="str">
            <v>Riesgo Financiero</v>
          </cell>
        </row>
        <row r="9">
          <cell r="D9" t="str">
            <v>Riesgo Operativo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1"/>
  <sheetViews>
    <sheetView showGridLines="0" topLeftCell="C7" zoomScale="110" zoomScaleNormal="110" zoomScaleSheetLayoutView="40" workbookViewId="0">
      <pane xSplit="11625" ySplit="3480" topLeftCell="P8" activePane="bottomLeft"/>
      <selection activeCell="A7" sqref="A7:XFD7"/>
      <selection pane="topRight" activeCell="AI6" sqref="AI6:AI7"/>
      <selection pane="bottomLeft" activeCell="F8" sqref="F8"/>
      <selection pane="bottomRight" activeCell="Q8" sqref="Q8"/>
    </sheetView>
  </sheetViews>
  <sheetFormatPr baseColWidth="10" defaultColWidth="11.42578125" defaultRowHeight="16.5" x14ac:dyDescent="0.3"/>
  <cols>
    <col min="1" max="1" width="8" style="6" customWidth="1"/>
    <col min="2" max="2" width="13" style="4" customWidth="1"/>
    <col min="3" max="5" width="25.28515625" style="4" customWidth="1"/>
    <col min="6" max="6" width="29.85546875" style="7" customWidth="1"/>
    <col min="7" max="7" width="25.42578125" style="7" customWidth="1"/>
    <col min="8" max="8" width="29.42578125" style="7" customWidth="1"/>
    <col min="9" max="9" width="20.140625" style="7" bestFit="1" customWidth="1"/>
    <col min="10" max="10" width="14.85546875" style="7" bestFit="1" customWidth="1"/>
    <col min="11" max="11" width="9.7109375" style="7" customWidth="1"/>
    <col min="12" max="12" width="17.42578125" style="8" customWidth="1"/>
    <col min="13" max="13" width="20" style="8" customWidth="1"/>
    <col min="14" max="14" width="9.5703125" style="8" customWidth="1"/>
    <col min="15" max="15" width="18.42578125" style="8" customWidth="1"/>
    <col min="16" max="16" width="7.42578125" style="8" bestFit="1" customWidth="1"/>
    <col min="17" max="17" width="36.7109375" style="4" customWidth="1"/>
    <col min="18" max="18" width="29.7109375" style="4" customWidth="1"/>
    <col min="19" max="19" width="7" style="6" customWidth="1"/>
    <col min="20" max="20" width="5.85546875" style="54" customWidth="1"/>
    <col min="21" max="21" width="8.28515625" style="4" customWidth="1"/>
    <col min="22" max="22" width="6.28515625" style="54" customWidth="1"/>
    <col min="23" max="23" width="6.7109375" style="54" customWidth="1"/>
    <col min="24" max="26" width="3.5703125" style="4" bestFit="1" customWidth="1"/>
    <col min="27" max="27" width="7.140625" style="54" customWidth="1"/>
    <col min="28" max="32" width="7.140625" style="4" customWidth="1"/>
    <col min="33" max="33" width="35.85546875" style="4" customWidth="1"/>
    <col min="34" max="34" width="44.85546875" style="4" customWidth="1"/>
    <col min="35" max="36" width="20.42578125" style="4" customWidth="1"/>
    <col min="37" max="37" width="12.28515625" style="4" customWidth="1"/>
    <col min="38" max="38" width="13" style="4" customWidth="1"/>
    <col min="39" max="39" width="27.140625" style="9" customWidth="1"/>
    <col min="40" max="40" width="56.7109375" style="4" customWidth="1"/>
    <col min="41" max="16384" width="11.42578125" style="4"/>
  </cols>
  <sheetData>
    <row r="1" spans="1:40" ht="46.5" customHeight="1" x14ac:dyDescent="0.3">
      <c r="A1" s="166"/>
      <c r="B1" s="167"/>
      <c r="C1" s="167"/>
      <c r="D1" s="167"/>
      <c r="E1" s="167"/>
      <c r="F1" s="167"/>
      <c r="G1" s="167"/>
      <c r="H1" s="172" t="s">
        <v>211</v>
      </c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55" t="s">
        <v>208</v>
      </c>
    </row>
    <row r="2" spans="1:40" ht="36" customHeight="1" x14ac:dyDescent="0.3">
      <c r="A2" s="168"/>
      <c r="B2" s="169"/>
      <c r="C2" s="169"/>
      <c r="D2" s="169"/>
      <c r="E2" s="169"/>
      <c r="F2" s="169"/>
      <c r="G2" s="169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55" t="s">
        <v>209</v>
      </c>
    </row>
    <row r="3" spans="1:40" ht="41.25" customHeight="1" x14ac:dyDescent="0.3">
      <c r="A3" s="170"/>
      <c r="B3" s="171"/>
      <c r="C3" s="171"/>
      <c r="D3" s="171"/>
      <c r="E3" s="171"/>
      <c r="F3" s="171"/>
      <c r="G3" s="171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55" t="s">
        <v>210</v>
      </c>
    </row>
    <row r="4" spans="1:40" ht="36.75" customHeight="1" x14ac:dyDescent="0.3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</row>
    <row r="5" spans="1:40" ht="55.5" customHeight="1" x14ac:dyDescent="0.3">
      <c r="A5" s="173" t="s">
        <v>68</v>
      </c>
      <c r="B5" s="174"/>
      <c r="C5" s="174"/>
      <c r="D5" s="174"/>
      <c r="E5" s="174"/>
      <c r="F5" s="174"/>
      <c r="G5" s="174"/>
      <c r="H5" s="174"/>
      <c r="I5" s="175"/>
      <c r="J5" s="179" t="s">
        <v>178</v>
      </c>
      <c r="K5" s="180"/>
      <c r="L5" s="180"/>
      <c r="M5" s="180"/>
      <c r="N5" s="181"/>
      <c r="O5" s="128"/>
      <c r="P5" s="179" t="s">
        <v>184</v>
      </c>
      <c r="Q5" s="180"/>
      <c r="R5" s="180"/>
      <c r="S5" s="180"/>
      <c r="T5" s="180"/>
      <c r="U5" s="180"/>
      <c r="V5" s="180"/>
      <c r="W5" s="180"/>
      <c r="X5" s="180"/>
      <c r="Y5" s="180"/>
      <c r="Z5" s="181"/>
      <c r="AA5" s="185" t="s">
        <v>192</v>
      </c>
      <c r="AB5" s="185"/>
      <c r="AC5" s="185"/>
      <c r="AD5" s="185"/>
      <c r="AE5" s="185"/>
      <c r="AF5" s="185"/>
      <c r="AG5" s="186" t="s">
        <v>190</v>
      </c>
      <c r="AH5" s="186"/>
      <c r="AI5" s="186"/>
      <c r="AJ5" s="186"/>
      <c r="AK5" s="186"/>
      <c r="AL5" s="186"/>
      <c r="AM5" s="186"/>
    </row>
    <row r="6" spans="1:40" ht="30.75" customHeight="1" x14ac:dyDescent="0.3">
      <c r="A6" s="176"/>
      <c r="B6" s="177"/>
      <c r="C6" s="177"/>
      <c r="D6" s="177"/>
      <c r="E6" s="177"/>
      <c r="F6" s="177"/>
      <c r="G6" s="177"/>
      <c r="H6" s="177"/>
      <c r="I6" s="178"/>
      <c r="J6" s="182"/>
      <c r="K6" s="183"/>
      <c r="L6" s="183"/>
      <c r="M6" s="183"/>
      <c r="N6" s="184"/>
      <c r="O6" s="129"/>
      <c r="P6" s="187" t="s">
        <v>179</v>
      </c>
      <c r="Q6" s="185" t="s">
        <v>183</v>
      </c>
      <c r="R6" s="185" t="s">
        <v>180</v>
      </c>
      <c r="S6" s="188" t="s">
        <v>182</v>
      </c>
      <c r="T6" s="189"/>
      <c r="U6" s="189"/>
      <c r="V6" s="189"/>
      <c r="W6" s="189"/>
      <c r="X6" s="189"/>
      <c r="Y6" s="189"/>
      <c r="Z6" s="190"/>
      <c r="AA6" s="146" t="s">
        <v>185</v>
      </c>
      <c r="AB6" s="146" t="s">
        <v>165</v>
      </c>
      <c r="AC6" s="146" t="s">
        <v>207</v>
      </c>
      <c r="AD6" s="146" t="s">
        <v>166</v>
      </c>
      <c r="AE6" s="146" t="s">
        <v>186</v>
      </c>
      <c r="AF6" s="164" t="s">
        <v>168</v>
      </c>
      <c r="AG6" s="162" t="s">
        <v>85</v>
      </c>
      <c r="AH6" s="162" t="s">
        <v>190</v>
      </c>
      <c r="AI6" s="162" t="s">
        <v>191</v>
      </c>
      <c r="AJ6" s="162" t="s">
        <v>70</v>
      </c>
      <c r="AK6" s="162" t="s">
        <v>4</v>
      </c>
      <c r="AL6" s="162" t="s">
        <v>5</v>
      </c>
      <c r="AM6" s="162" t="s">
        <v>72</v>
      </c>
    </row>
    <row r="7" spans="1:40" s="5" customFormat="1" ht="144" customHeight="1" x14ac:dyDescent="0.25">
      <c r="A7" s="56" t="s">
        <v>71</v>
      </c>
      <c r="B7" s="56" t="s">
        <v>0</v>
      </c>
      <c r="C7" s="118" t="s">
        <v>3</v>
      </c>
      <c r="D7" s="118" t="s">
        <v>102</v>
      </c>
      <c r="E7" s="118" t="s">
        <v>103</v>
      </c>
      <c r="F7" s="56" t="s">
        <v>1</v>
      </c>
      <c r="G7" s="56" t="s">
        <v>93</v>
      </c>
      <c r="H7" s="118" t="s">
        <v>104</v>
      </c>
      <c r="I7" s="118" t="s">
        <v>172</v>
      </c>
      <c r="J7" s="118" t="s">
        <v>2</v>
      </c>
      <c r="K7" s="118" t="s">
        <v>106</v>
      </c>
      <c r="L7" s="119" t="s">
        <v>205</v>
      </c>
      <c r="M7" s="119" t="s">
        <v>206</v>
      </c>
      <c r="N7" s="119" t="s">
        <v>106</v>
      </c>
      <c r="O7" s="119" t="s">
        <v>107</v>
      </c>
      <c r="P7" s="187"/>
      <c r="Q7" s="185"/>
      <c r="R7" s="185"/>
      <c r="S7" s="119" t="s">
        <v>143</v>
      </c>
      <c r="T7" s="118" t="s">
        <v>181</v>
      </c>
      <c r="U7" s="119" t="s">
        <v>144</v>
      </c>
      <c r="V7" s="118" t="s">
        <v>181</v>
      </c>
      <c r="W7" s="119" t="s">
        <v>181</v>
      </c>
      <c r="X7" s="119" t="s">
        <v>148</v>
      </c>
      <c r="Y7" s="119" t="s">
        <v>105</v>
      </c>
      <c r="Z7" s="119" t="s">
        <v>152</v>
      </c>
      <c r="AA7" s="147"/>
      <c r="AB7" s="147"/>
      <c r="AC7" s="147"/>
      <c r="AD7" s="147"/>
      <c r="AE7" s="147"/>
      <c r="AF7" s="165"/>
      <c r="AG7" s="163"/>
      <c r="AH7" s="163"/>
      <c r="AI7" s="163"/>
      <c r="AJ7" s="163"/>
      <c r="AK7" s="163"/>
      <c r="AL7" s="163"/>
      <c r="AM7" s="163"/>
    </row>
    <row r="8" spans="1:40" ht="201.75" customHeight="1" x14ac:dyDescent="0.3">
      <c r="A8" s="113">
        <v>1</v>
      </c>
      <c r="B8" s="114" t="s">
        <v>212</v>
      </c>
      <c r="C8" s="115" t="s">
        <v>213</v>
      </c>
      <c r="D8" s="114" t="s">
        <v>257</v>
      </c>
      <c r="E8" s="114" t="s">
        <v>256</v>
      </c>
      <c r="F8" s="116" t="s">
        <v>251</v>
      </c>
      <c r="G8" s="117" t="s">
        <v>214</v>
      </c>
      <c r="H8" s="109" t="s">
        <v>159</v>
      </c>
      <c r="I8" s="111" t="s">
        <v>174</v>
      </c>
      <c r="J8" s="110" t="str">
        <f>IF(I8="Máximo 2 veces por año","Muy Baja", IF(I8="De 3 a 24 veces por año","Baja", IF(I8="De 24 a 500 veces por año","Media", IF(I8="De 500 veces al año y máximo 5000 veces por año","Alta",IF(I8="Más de 5000 veces por año","Muy Alta",";")))))</f>
        <v>Baja</v>
      </c>
      <c r="K8" s="120">
        <f>IF(J8="Muy Baja", 20%, IF(J8="Baja",40%, IF(J8="Media",60%, IF(J8="Alta",80%,IF(J8="Muy Alta",100%,"")))))</f>
        <v>0.4</v>
      </c>
      <c r="L8" s="111" t="s">
        <v>197</v>
      </c>
      <c r="M8" s="107" t="str">
        <f>IF(N8=20%,"Leve",IF(N8=40%,"Menor",IF(N8=60%,"Moderado",IF(N8=80%,"Mayor","Catastrófico"))))</f>
        <v>Moderado</v>
      </c>
      <c r="N8" s="121">
        <f>IF(L8="     Afectación menor a 10 SMLMV",20%,IF(L8="     El riesgo afecta la imagen de alguna área de la organización",20%,IF(L8="     Entre 10 y 50 SMLMV",40%,IF(L8="     El riesgo afecta la imagen de la entidad internamente, de conocimiento general, nivel interno, de junta dircetiva y accionistas y/o de provedores",40%,IF(L8="     Entre 50 y 100 SMLMV",60%,IF(L8="     El riesgo afecta la imagen de la entidad con algunos usuarios de relevancia frente al logro de los objetivos",60%,IF(L8="     Entre 100 y 500 SMLMV",80%,IF(L8="     El riesgo afecta la imagen de de la entidad con efecto publicitario sostenido a nivel de sector administrativo, nivel departamental o municipal",80%,IF(L8="     Mayor a 500 SMLMV",100%,IF(L8="     El riesgo afecta la imagen de la entidad a nivel nacional, con efecto publicitarios sostenible a nivel país",100%,""))))))))))</f>
        <v>0.6</v>
      </c>
      <c r="O8" s="122" t="str">
        <f>IF(AND(J8&lt;&gt;"",M8&lt;&gt;""),VLOOKUP(J8&amp;M8,'No Eliminar'!$N$3:$O$27,2,FALSE),"")</f>
        <v>Moderada</v>
      </c>
      <c r="P8" s="57">
        <v>1</v>
      </c>
      <c r="Q8" s="39" t="s">
        <v>263</v>
      </c>
      <c r="R8" s="59" t="str">
        <f t="shared" ref="R8:R11" si="0">IF(S8="Preventivo","Probabilidad",IF(S8="Detectivo","Probabilidad","Impacto"))</f>
        <v>Probabilidad</v>
      </c>
      <c r="S8" s="60" t="s">
        <v>21</v>
      </c>
      <c r="T8" s="61">
        <f t="shared" ref="T8:T11" si="1">IF(S8="Preventivo", 25%, IF(S8="Detectivo",15%, IF(S8="Correctivo",10%,IF(S8="No se tienen controles para aplicar al impacto","No Aplica",""))))</f>
        <v>0.25</v>
      </c>
      <c r="U8" s="60" t="s">
        <v>141</v>
      </c>
      <c r="V8" s="61">
        <f t="shared" ref="V8:V11" si="2">IF(U8="Automático", 25%, IF(U8="Manual",15%,IF(U8="No Aplica", "No Aplica","")))</f>
        <v>0.15</v>
      </c>
      <c r="W8" s="64">
        <f t="shared" ref="W8:W11" si="3">T8+V8</f>
        <v>0.4</v>
      </c>
      <c r="X8" s="60" t="s">
        <v>146</v>
      </c>
      <c r="Y8" s="60" t="s">
        <v>150</v>
      </c>
      <c r="Z8" s="60" t="s">
        <v>154</v>
      </c>
      <c r="AA8" s="64">
        <f>IFERROR(IF(R8="Probabilidad",(K8-(+K8*W8)),IF(R8="Impacto",K8,"")),"")</f>
        <v>0.24</v>
      </c>
      <c r="AB8" s="65" t="str">
        <f t="shared" ref="AB8:AB11" si="4">IF(AA8&lt;=20%, "Muy Baja", IF(AA8&lt;=40%,"Baja", IF(AA8&lt;=60%,"Media",IF(AA8&lt;=80%,"Alta","Muy Alta"))))</f>
        <v>Baja</v>
      </c>
      <c r="AC8" s="66">
        <f>IF(R8="Impacto",(N8-(+N8*W8)),N8)</f>
        <v>0.6</v>
      </c>
      <c r="AD8" s="65" t="str">
        <f>IF(AC8&lt;=20%, "Leve", IF(AC8&lt;=40%,"Menor", IF(AC8&lt;=60%,"Moderado",IF(AC8&lt;=80%,"Mayor","Catastrófico"))))</f>
        <v>Moderado</v>
      </c>
      <c r="AE8" s="108" t="str">
        <f>IF(AND(AB8&lt;&gt;"",AD8&lt;&gt;""),VLOOKUP(AB8&amp;AD8,'No Eliminar'!$N$3:$O$27,2,FALSE),"")</f>
        <v>Moderada</v>
      </c>
      <c r="AF8" s="60" t="s">
        <v>84</v>
      </c>
      <c r="AG8" s="106" t="s">
        <v>215</v>
      </c>
      <c r="AH8" s="130" t="s">
        <v>239</v>
      </c>
      <c r="AI8" s="131" t="s">
        <v>216</v>
      </c>
      <c r="AJ8" s="131" t="s">
        <v>225</v>
      </c>
      <c r="AK8" s="131" t="s">
        <v>218</v>
      </c>
      <c r="AL8" s="131" t="s">
        <v>217</v>
      </c>
      <c r="AM8" s="131" t="s">
        <v>238</v>
      </c>
      <c r="AN8" s="73"/>
    </row>
    <row r="9" spans="1:40" ht="105.75" customHeight="1" x14ac:dyDescent="0.3">
      <c r="A9" s="138">
        <v>2</v>
      </c>
      <c r="B9" s="139" t="s">
        <v>212</v>
      </c>
      <c r="C9" s="140" t="s">
        <v>213</v>
      </c>
      <c r="D9" s="114" t="s">
        <v>231</v>
      </c>
      <c r="E9" s="140" t="s">
        <v>230</v>
      </c>
      <c r="F9" s="142" t="s">
        <v>241</v>
      </c>
      <c r="G9" s="144" t="s">
        <v>233</v>
      </c>
      <c r="H9" s="156" t="s">
        <v>156</v>
      </c>
      <c r="I9" s="158" t="s">
        <v>174</v>
      </c>
      <c r="J9" s="160" t="str">
        <f>IF(I9="Máximo 2 veces por año","Muy Baja", IF(I9="De 3 a 24 veces por año","Baja", IF(I9="De 24 a 500 veces por año","Media", IF(I9="De 500 veces al año y máximo 5000 veces por año","Alta",IF(I9="Más de 5000 veces por año","Muy Alta",";")))))</f>
        <v>Baja</v>
      </c>
      <c r="K9" s="155">
        <f>IF(J9="Muy Baja", 20%, IF(J9="Baja",40%, IF(J9="Media",60%, IF(J9="Alta",80%,IF(J9="Muy Alta",100%,"")))))</f>
        <v>0.4</v>
      </c>
      <c r="L9" s="158" t="s">
        <v>197</v>
      </c>
      <c r="M9" s="148" t="str">
        <f>IF(N9=20%,"Leve",IF(N9=40%,"Menor",IF(N9=60%,"Moderado",IF(N9=80%,"Mayor","Catastrófico"))))</f>
        <v>Moderado</v>
      </c>
      <c r="N9" s="150">
        <f>IF(L9="     Afectación menor a 10 SMLMV",20%,IF(L9="     El riesgo afecta la imagen de alguna área de la organización",20%,IF(L9="     Entre 10 y 50 SMLMV",40%,IF(L9="     El riesgo afecta la imagen de la entidad internamente, de conocimiento general, nivel interno, de junta dircetiva y accionistas y/o de provedores",40%,IF(L9="     Entre 50 y 100 SMLMV",60%,IF(L9="     El riesgo afecta la imagen de la entidad con algunos usuarios de relevancia frente al logro de los objetivos",60%,IF(L9="     Entre 100 y 500 SMLMV",80%,IF(L9="     El riesgo afecta la imagen de de la entidad con efecto publicitario sostenido a nivel de sector administrativo, nivel departamental o municipal",80%,IF(L9="     Mayor a 500 SMLMV",100%,IF(L9="     El riesgo afecta la imagen de la entidad a nivel nacional, con efecto publicitarios sostenible a nivel país",100%,""))))))))))</f>
        <v>0.6</v>
      </c>
      <c r="O9" s="152" t="str">
        <f>IF(AND(J9&lt;&gt;"",M9&lt;&gt;""),VLOOKUP(J9&amp;M9,'No Eliminar'!$N$3:$O$27,2,FALSE),"")</f>
        <v>Moderada</v>
      </c>
      <c r="P9" s="57">
        <v>1</v>
      </c>
      <c r="Q9" s="39" t="s">
        <v>260</v>
      </c>
      <c r="R9" s="59" t="str">
        <f t="shared" si="0"/>
        <v>Probabilidad</v>
      </c>
      <c r="S9" s="60" t="s">
        <v>21</v>
      </c>
      <c r="T9" s="61">
        <f t="shared" si="1"/>
        <v>0.25</v>
      </c>
      <c r="U9" s="60" t="s">
        <v>141</v>
      </c>
      <c r="V9" s="61">
        <f t="shared" si="2"/>
        <v>0.15</v>
      </c>
      <c r="W9" s="64">
        <f t="shared" si="3"/>
        <v>0.4</v>
      </c>
      <c r="X9" s="60" t="s">
        <v>146</v>
      </c>
      <c r="Y9" s="60" t="s">
        <v>150</v>
      </c>
      <c r="Z9" s="60" t="s">
        <v>154</v>
      </c>
      <c r="AA9" s="64">
        <f>IFERROR(IF(R9="Probabilidad",(K9-(+K9*W9)),IF(R9="Impacto",K9,"")),"")</f>
        <v>0.24</v>
      </c>
      <c r="AB9" s="65" t="str">
        <f t="shared" si="4"/>
        <v>Baja</v>
      </c>
      <c r="AC9" s="66">
        <f>IF(R9="Impacto",(N9-(+N9*W9)),N9)</f>
        <v>0.6</v>
      </c>
      <c r="AD9" s="65" t="str">
        <f>IF(AC9&lt;=20%, "Leve", IF(AC9&lt;=40%,"Menor", IF(AC9&lt;=60%,"Moderado",IF(AC9&lt;=80%,"Mayor","Catastrófico"))))</f>
        <v>Moderado</v>
      </c>
      <c r="AE9" s="108" t="str">
        <f>IF(AND(AB9&lt;&gt;"",AD9&lt;&gt;""),VLOOKUP(AB9&amp;AD9,'No Eliminar'!$N$3:$O$27,2,FALSE),"")</f>
        <v>Moderada</v>
      </c>
      <c r="AF9" s="60" t="s">
        <v>84</v>
      </c>
      <c r="AG9" s="136" t="s">
        <v>249</v>
      </c>
      <c r="AH9" s="136" t="s">
        <v>252</v>
      </c>
      <c r="AI9" s="136" t="s">
        <v>216</v>
      </c>
      <c r="AJ9" s="136" t="s">
        <v>225</v>
      </c>
      <c r="AK9" s="136" t="s">
        <v>218</v>
      </c>
      <c r="AL9" s="136" t="s">
        <v>217</v>
      </c>
      <c r="AM9" s="136" t="s">
        <v>253</v>
      </c>
    </row>
    <row r="10" spans="1:40" ht="105.75" customHeight="1" x14ac:dyDescent="0.3">
      <c r="A10" s="138"/>
      <c r="B10" s="139"/>
      <c r="C10" s="141"/>
      <c r="D10" s="114" t="s">
        <v>232</v>
      </c>
      <c r="E10" s="154"/>
      <c r="F10" s="143"/>
      <c r="G10" s="145"/>
      <c r="H10" s="157"/>
      <c r="I10" s="159"/>
      <c r="J10" s="161"/>
      <c r="K10" s="155"/>
      <c r="L10" s="159"/>
      <c r="M10" s="149"/>
      <c r="N10" s="151"/>
      <c r="O10" s="153"/>
      <c r="P10" s="57">
        <v>2</v>
      </c>
      <c r="Q10" s="39" t="s">
        <v>262</v>
      </c>
      <c r="R10" s="59" t="str">
        <f t="shared" si="0"/>
        <v>Probabilidad</v>
      </c>
      <c r="S10" s="60" t="s">
        <v>21</v>
      </c>
      <c r="T10" s="61">
        <f t="shared" si="1"/>
        <v>0.25</v>
      </c>
      <c r="U10" s="60" t="s">
        <v>141</v>
      </c>
      <c r="V10" s="61">
        <f t="shared" si="2"/>
        <v>0.15</v>
      </c>
      <c r="W10" s="64">
        <f t="shared" si="3"/>
        <v>0.4</v>
      </c>
      <c r="X10" s="60" t="s">
        <v>146</v>
      </c>
      <c r="Y10" s="60" t="s">
        <v>150</v>
      </c>
      <c r="Z10" s="60" t="s">
        <v>154</v>
      </c>
      <c r="AA10" s="64">
        <f>IFERROR(IF(AND(R9="Probabilidad",R10="Probabilidad"),(AA9-(+AA9*W10)),IF(R10="Probabilidad",(K9-(+K9*W10)),IF(R10="Impacto",AA9,""))),"")</f>
        <v>0.14399999999999999</v>
      </c>
      <c r="AB10" s="65" t="str">
        <f t="shared" si="4"/>
        <v>Muy Baja</v>
      </c>
      <c r="AC10" s="66">
        <f>IF(R10="Impacto",(AC9-(+AC9*W10)),AC9)</f>
        <v>0.6</v>
      </c>
      <c r="AD10" s="65" t="str">
        <f t="shared" ref="AD10" si="5">IF(AC10&lt;=20%, "Leve", IF(AC10&lt;=40%,"Menor", IF(AC10&lt;=60%,"Moderado",IF(AC10&lt;=80%,"Mayor","Catastrófico"))))</f>
        <v>Moderado</v>
      </c>
      <c r="AE10" s="108" t="str">
        <f>IF(AND(AB10&lt;&gt;"",AD10&lt;&gt;""),VLOOKUP(AB10&amp;AD10,'No Eliminar'!$N$3:$O$27,2,FALSE),"")</f>
        <v>Moderada</v>
      </c>
      <c r="AF10" s="60" t="s">
        <v>84</v>
      </c>
      <c r="AG10" s="137"/>
      <c r="AH10" s="137"/>
      <c r="AI10" s="137"/>
      <c r="AJ10" s="137"/>
      <c r="AK10" s="137"/>
      <c r="AL10" s="137"/>
      <c r="AM10" s="137"/>
    </row>
    <row r="11" spans="1:40" ht="141" customHeight="1" x14ac:dyDescent="0.3">
      <c r="A11" s="113">
        <v>3</v>
      </c>
      <c r="B11" s="114" t="s">
        <v>212</v>
      </c>
      <c r="C11" s="114" t="s">
        <v>213</v>
      </c>
      <c r="D11" s="114" t="s">
        <v>234</v>
      </c>
      <c r="E11" s="114" t="s">
        <v>254</v>
      </c>
      <c r="F11" s="116" t="s">
        <v>242</v>
      </c>
      <c r="G11" s="117" t="s">
        <v>235</v>
      </c>
      <c r="H11" s="109" t="s">
        <v>156</v>
      </c>
      <c r="I11" s="111" t="s">
        <v>175</v>
      </c>
      <c r="J11" s="110" t="str">
        <f>IF(I11="Máximo 2 veces por año","Muy Baja", IF(I11="De 3 a 24 veces por año","Baja", IF(I11="De 24 a 500 veces por año","Media", IF(I11="De 500 veces al año y máximo 5000 veces por año","Alta",IF(I11="Más de 5000 veces por año","Muy Alta",";")))))</f>
        <v>Media</v>
      </c>
      <c r="K11" s="108">
        <f>IF(J11="Muy Baja", 20%, IF(J11="Baja",40%, IF(J11="Media",60%, IF(J11="Alta",80%,IF(J11="Muy Alta",100%,"")))))</f>
        <v>0.6</v>
      </c>
      <c r="L11" s="111" t="s">
        <v>199</v>
      </c>
      <c r="M11" s="107" t="str">
        <f>IF(N11=20%,"Leve",IF(N11=40%,"Menor",IF(N11=60%,"Moderado",IF(N11=80%,"Mayor","Catastrófico"))))</f>
        <v>Catastrófico</v>
      </c>
      <c r="N11" s="121">
        <f>IF(L11="     Afectación menor a 10 SMLMV",20%,IF(L11="     El riesgo afecta la imagen de alguna área de la organización",20%,IF(L11="     Entre 10 y 50 SMLMV",40%,IF(L11="     El riesgo afecta la imagen de la entidad internamente, de conocimiento general, nivel interno, de junta dircetiva y accionistas y/o de provedores",40%,IF(L11="     Entre 50 y 100 SMLMV",60%,IF(L11="     El riesgo afecta la imagen de la entidad con algunos usuarios de relevancia frente al logro de los objetivos",60%,IF(L11="     Entre 100 y 500 SMLMV",80%,IF(L11="     El riesgo afecta la imagen de de la entidad con efecto publicitario sostenido a nivel de sector administrativo, nivel departamental o municipal",80%,IF(L11="     Mayor a 500 SMLMV",100%,IF(L11="     El riesgo afecta la imagen de la entidad a nivel nacional, con efecto publicitarios sostenible a nivel país",100%,""))))))))))</f>
        <v>1</v>
      </c>
      <c r="O11" s="122" t="str">
        <f>IF(AND(J11&lt;&gt;"",M11&lt;&gt;""),VLOOKUP(J11&amp;M11,'No Eliminar'!$N$3:$O$27,2,FALSE),"")</f>
        <v>Extrema</v>
      </c>
      <c r="P11" s="57">
        <v>1</v>
      </c>
      <c r="Q11" s="39" t="s">
        <v>261</v>
      </c>
      <c r="R11" s="59" t="str">
        <f t="shared" si="0"/>
        <v>Probabilidad</v>
      </c>
      <c r="S11" s="60" t="s">
        <v>21</v>
      </c>
      <c r="T11" s="61">
        <f t="shared" si="1"/>
        <v>0.25</v>
      </c>
      <c r="U11" s="60" t="s">
        <v>141</v>
      </c>
      <c r="V11" s="61">
        <f t="shared" si="2"/>
        <v>0.15</v>
      </c>
      <c r="W11" s="64">
        <f t="shared" si="3"/>
        <v>0.4</v>
      </c>
      <c r="X11" s="60" t="s">
        <v>146</v>
      </c>
      <c r="Y11" s="60" t="s">
        <v>150</v>
      </c>
      <c r="Z11" s="60" t="s">
        <v>154</v>
      </c>
      <c r="AA11" s="64">
        <f>IFERROR(IF(R11="Probabilidad",(K11-(+K11*W11)),IF(R11="Impacto",K11,"")),"")</f>
        <v>0.36</v>
      </c>
      <c r="AB11" s="65" t="str">
        <f t="shared" si="4"/>
        <v>Baja</v>
      </c>
      <c r="AC11" s="66">
        <f>IF(R11="Impacto",(N11-(+N11*W11)),N11)</f>
        <v>1</v>
      </c>
      <c r="AD11" s="65" t="str">
        <f>IF(AC11&lt;=20%, "Leve", IF(AC11&lt;=40%,"Menor", IF(AC11&lt;=60%,"Moderado",IF(AC11&lt;=80%,"Mayor","Catastrófico"))))</f>
        <v>Catastrófico</v>
      </c>
      <c r="AE11" s="108" t="str">
        <f>IF(AND(AB11&lt;&gt;"",AD11&lt;&gt;""),VLOOKUP(AB11&amp;AD11,'No Eliminar'!$N$3:$O$27,2,FALSE),"")</f>
        <v>Extrema</v>
      </c>
      <c r="AF11" s="60" t="s">
        <v>84</v>
      </c>
      <c r="AG11" s="106" t="s">
        <v>250</v>
      </c>
      <c r="AH11" s="106" t="s">
        <v>240</v>
      </c>
      <c r="AI11" s="106" t="s">
        <v>255</v>
      </c>
      <c r="AJ11" s="106" t="s">
        <v>236</v>
      </c>
      <c r="AK11" s="124">
        <v>44197</v>
      </c>
      <c r="AL11" s="124">
        <v>44561</v>
      </c>
      <c r="AM11" s="106" t="s">
        <v>237</v>
      </c>
    </row>
  </sheetData>
  <mergeCells count="46">
    <mergeCell ref="A1:G3"/>
    <mergeCell ref="H1:AL3"/>
    <mergeCell ref="A4:AN4"/>
    <mergeCell ref="A5:I6"/>
    <mergeCell ref="J5:N6"/>
    <mergeCell ref="P5:Z5"/>
    <mergeCell ref="AA5:AF5"/>
    <mergeCell ref="AG5:AM5"/>
    <mergeCell ref="P6:P7"/>
    <mergeCell ref="Q6:Q7"/>
    <mergeCell ref="AJ6:AJ7"/>
    <mergeCell ref="R6:R7"/>
    <mergeCell ref="S6:Z6"/>
    <mergeCell ref="AK6:AK7"/>
    <mergeCell ref="AL6:AL7"/>
    <mergeCell ref="AM6:AM7"/>
    <mergeCell ref="AH6:AH7"/>
    <mergeCell ref="AI6:AI7"/>
    <mergeCell ref="AF6:AF7"/>
    <mergeCell ref="AC6:AC7"/>
    <mergeCell ref="AD6:AD7"/>
    <mergeCell ref="AG6:AG7"/>
    <mergeCell ref="AE6:AE7"/>
    <mergeCell ref="AB6:AB7"/>
    <mergeCell ref="M9:M10"/>
    <mergeCell ref="N9:N10"/>
    <mergeCell ref="O9:O10"/>
    <mergeCell ref="E9:E10"/>
    <mergeCell ref="K9:K10"/>
    <mergeCell ref="H9:H10"/>
    <mergeCell ref="I9:I10"/>
    <mergeCell ref="J9:J10"/>
    <mergeCell ref="L9:L10"/>
    <mergeCell ref="AA6:AA7"/>
    <mergeCell ref="A9:A10"/>
    <mergeCell ref="B9:B10"/>
    <mergeCell ref="C9:C10"/>
    <mergeCell ref="F9:F10"/>
    <mergeCell ref="G9:G10"/>
    <mergeCell ref="AL9:AL10"/>
    <mergeCell ref="AM9:AM10"/>
    <mergeCell ref="AG9:AG10"/>
    <mergeCell ref="AH9:AH10"/>
    <mergeCell ref="AI9:AI10"/>
    <mergeCell ref="AJ9:AJ10"/>
    <mergeCell ref="AK9:AK10"/>
  </mergeCells>
  <conditionalFormatting sqref="N8:P8">
    <cfRule type="cellIs" dxfId="133" priority="335" operator="equal">
      <formula>"Extrema"</formula>
    </cfRule>
    <cfRule type="cellIs" dxfId="132" priority="336" operator="equal">
      <formula>"Alta"</formula>
    </cfRule>
    <cfRule type="cellIs" dxfId="131" priority="337" operator="equal">
      <formula>"Moderada"</formula>
    </cfRule>
    <cfRule type="cellIs" dxfId="130" priority="338" operator="equal">
      <formula>"Baja"</formula>
    </cfRule>
  </conditionalFormatting>
  <conditionalFormatting sqref="J8">
    <cfRule type="cellIs" dxfId="129" priority="326" operator="equal">
      <formula>"Muy Alta"</formula>
    </cfRule>
    <cfRule type="cellIs" dxfId="128" priority="327" operator="equal">
      <formula>"Alta"</formula>
    </cfRule>
    <cfRule type="cellIs" dxfId="127" priority="328" operator="equal">
      <formula>"Media"</formula>
    </cfRule>
    <cfRule type="cellIs" dxfId="126" priority="329" operator="equal">
      <formula>"Baja"</formula>
    </cfRule>
    <cfRule type="cellIs" dxfId="125" priority="330" operator="equal">
      <formula>"Muy baja"</formula>
    </cfRule>
  </conditionalFormatting>
  <conditionalFormatting sqref="M8">
    <cfRule type="cellIs" dxfId="124" priority="321" operator="equal">
      <formula>"Catastrófico"</formula>
    </cfRule>
    <cfRule type="cellIs" dxfId="123" priority="322" operator="equal">
      <formula>"Mayor"</formula>
    </cfRule>
    <cfRule type="cellIs" dxfId="122" priority="323" operator="equal">
      <formula>"Moderado"</formula>
    </cfRule>
    <cfRule type="cellIs" dxfId="121" priority="324" operator="equal">
      <formula>"Menor"</formula>
    </cfRule>
    <cfRule type="cellIs" dxfId="120" priority="325" operator="equal">
      <formula>"Leve"</formula>
    </cfRule>
  </conditionalFormatting>
  <conditionalFormatting sqref="AE8">
    <cfRule type="cellIs" dxfId="119" priority="313" operator="equal">
      <formula>"Extrema"</formula>
    </cfRule>
    <cfRule type="cellIs" dxfId="118" priority="314" operator="equal">
      <formula>"Alta"</formula>
    </cfRule>
    <cfRule type="cellIs" dxfId="117" priority="315" operator="equal">
      <formula>"Moderada"</formula>
    </cfRule>
    <cfRule type="cellIs" dxfId="116" priority="316" operator="equal">
      <formula>"Baja"</formula>
    </cfRule>
  </conditionalFormatting>
  <conditionalFormatting sqref="N11:P11">
    <cfRule type="cellIs" dxfId="115" priority="45" operator="equal">
      <formula>"Extrema"</formula>
    </cfRule>
    <cfRule type="cellIs" dxfId="114" priority="46" operator="equal">
      <formula>"Alta"</formula>
    </cfRule>
    <cfRule type="cellIs" dxfId="113" priority="47" operator="equal">
      <formula>"Moderada"</formula>
    </cfRule>
    <cfRule type="cellIs" dxfId="112" priority="48" operator="equal">
      <formula>"Baja"</formula>
    </cfRule>
  </conditionalFormatting>
  <conditionalFormatting sqref="J11">
    <cfRule type="cellIs" dxfId="111" priority="40" operator="equal">
      <formula>"Muy Alta"</formula>
    </cfRule>
    <cfRule type="cellIs" dxfId="110" priority="41" operator="equal">
      <formula>"Alta"</formula>
    </cfRule>
    <cfRule type="cellIs" dxfId="109" priority="42" operator="equal">
      <formula>"Media"</formula>
    </cfRule>
    <cfRule type="cellIs" dxfId="108" priority="43" operator="equal">
      <formula>"Baja"</formula>
    </cfRule>
    <cfRule type="cellIs" dxfId="107" priority="44" operator="equal">
      <formula>"Muy baja"</formula>
    </cfRule>
  </conditionalFormatting>
  <conditionalFormatting sqref="M11">
    <cfRule type="cellIs" dxfId="106" priority="35" operator="equal">
      <formula>"Catastrófico"</formula>
    </cfRule>
    <cfRule type="cellIs" dxfId="105" priority="36" operator="equal">
      <formula>"Mayor"</formula>
    </cfRule>
    <cfRule type="cellIs" dxfId="104" priority="37" operator="equal">
      <formula>"Moderado"</formula>
    </cfRule>
    <cfRule type="cellIs" dxfId="103" priority="38" operator="equal">
      <formula>"Menor"</formula>
    </cfRule>
    <cfRule type="cellIs" dxfId="102" priority="39" operator="equal">
      <formula>"Leve"</formula>
    </cfRule>
  </conditionalFormatting>
  <conditionalFormatting sqref="K11">
    <cfRule type="cellIs" dxfId="101" priority="31" operator="equal">
      <formula>"Extrema"</formula>
    </cfRule>
    <cfRule type="cellIs" dxfId="100" priority="32" operator="equal">
      <formula>"Alta"</formula>
    </cfRule>
    <cfRule type="cellIs" dxfId="99" priority="33" operator="equal">
      <formula>"Moderada"</formula>
    </cfRule>
    <cfRule type="cellIs" dxfId="98" priority="34" operator="equal">
      <formula>"Baja"</formula>
    </cfRule>
  </conditionalFormatting>
  <conditionalFormatting sqref="AE11">
    <cfRule type="cellIs" dxfId="97" priority="27" operator="equal">
      <formula>"Extrema"</formula>
    </cfRule>
    <cfRule type="cellIs" dxfId="96" priority="28" operator="equal">
      <formula>"Alta"</formula>
    </cfRule>
    <cfRule type="cellIs" dxfId="95" priority="29" operator="equal">
      <formula>"Moderada"</formula>
    </cfRule>
    <cfRule type="cellIs" dxfId="94" priority="30" operator="equal">
      <formula>"Baja"</formula>
    </cfRule>
  </conditionalFormatting>
  <conditionalFormatting sqref="N9:P9">
    <cfRule type="cellIs" dxfId="93" priority="23" operator="equal">
      <formula>"Extrema"</formula>
    </cfRule>
    <cfRule type="cellIs" dxfId="92" priority="24" operator="equal">
      <formula>"Alta"</formula>
    </cfRule>
    <cfRule type="cellIs" dxfId="91" priority="25" operator="equal">
      <formula>"Moderada"</formula>
    </cfRule>
    <cfRule type="cellIs" dxfId="90" priority="26" operator="equal">
      <formula>"Baja"</formula>
    </cfRule>
  </conditionalFormatting>
  <conditionalFormatting sqref="J9:J10">
    <cfRule type="cellIs" dxfId="89" priority="18" operator="equal">
      <formula>"Muy Alta"</formula>
    </cfRule>
    <cfRule type="cellIs" dxfId="88" priority="19" operator="equal">
      <formula>"Alta"</formula>
    </cfRule>
    <cfRule type="cellIs" dxfId="87" priority="20" operator="equal">
      <formula>"Media"</formula>
    </cfRule>
    <cfRule type="cellIs" dxfId="86" priority="21" operator="equal">
      <formula>"Baja"</formula>
    </cfRule>
    <cfRule type="cellIs" dxfId="85" priority="22" operator="equal">
      <formula>"Muy baja"</formula>
    </cfRule>
  </conditionalFormatting>
  <conditionalFormatting sqref="M9:M10">
    <cfRule type="cellIs" dxfId="84" priority="13" operator="equal">
      <formula>"Catastrófico"</formula>
    </cfRule>
    <cfRule type="cellIs" dxfId="83" priority="14" operator="equal">
      <formula>"Mayor"</formula>
    </cfRule>
    <cfRule type="cellIs" dxfId="82" priority="15" operator="equal">
      <formula>"Moderado"</formula>
    </cfRule>
    <cfRule type="cellIs" dxfId="81" priority="16" operator="equal">
      <formula>"Menor"</formula>
    </cfRule>
    <cfRule type="cellIs" dxfId="80" priority="17" operator="equal">
      <formula>"Leve"</formula>
    </cfRule>
  </conditionalFormatting>
  <conditionalFormatting sqref="AE9:AE10">
    <cfRule type="cellIs" dxfId="79" priority="5" operator="equal">
      <formula>"Extrema"</formula>
    </cfRule>
    <cfRule type="cellIs" dxfId="78" priority="6" operator="equal">
      <formula>"Alta"</formula>
    </cfRule>
    <cfRule type="cellIs" dxfId="77" priority="7" operator="equal">
      <formula>"Moderada"</formula>
    </cfRule>
    <cfRule type="cellIs" dxfId="76" priority="8" operator="equal">
      <formula>"Baja"</formula>
    </cfRule>
  </conditionalFormatting>
  <conditionalFormatting sqref="K8">
    <cfRule type="cellIs" dxfId="75" priority="1" operator="equal">
      <formula>"Extrema"</formula>
    </cfRule>
    <cfRule type="cellIs" dxfId="74" priority="2" operator="equal">
      <formula>"Alta"</formula>
    </cfRule>
    <cfRule type="cellIs" dxfId="73" priority="3" operator="equal">
      <formula>"Moderada"</formula>
    </cfRule>
    <cfRule type="cellIs" dxfId="72" priority="4" operator="equal">
      <formula>"Baja"</formula>
    </cfRule>
  </conditionalFormatting>
  <dataValidations count="9">
    <dataValidation allowBlank="1" showInputMessage="1" showErrorMessage="1" prompt="- Prevenir (15)_x000a__x000a_- Detectar (10)_x000a__x000a_- No es un Control (0)" sqref="Y7:Z7"/>
    <dataValidation allowBlank="1" showInputMessage="1" showErrorMessage="1" prompt="_x000a__x000a_" sqref="N7"/>
    <dataValidation allowBlank="1" showInputMessage="1" showErrorMessage="1" prompt="Preventivo: Evitar un evento no deseado en el momento que se produce, es decir intenta evitar la ocurrencia_x000a_Detectivos: Identificar un evento o resultado no previsto después de que se haya producido, es decir corregir _x000a_Correctivo: Tiene costos implicitos " sqref="S7"/>
    <dataValidation allowBlank="1" showInputMessage="1" showErrorMessage="1" prompt="Manual: Controles ejecutados por personas_x000a__x000a_Automático: Son ejecutados por un sistema" sqref="U7"/>
    <dataValidation allowBlank="1" showInputMessage="1" showErrorMessage="1" prompt="Las consecuencias que puede ocasionar a la organización la materialización del Riesgo" sqref="C7:E7"/>
    <dataValidation allowBlank="1" showInputMessage="1" showErrorMessage="1" prompt="Circustancias o situaciones más evidentes sobre las cuales se presenta el riesgo, las mismas no constituyen la causa principal o base que se presente el riesgo" sqref="D7"/>
    <dataValidation allowBlank="1" showInputMessage="1" showErrorMessage="1" prompt="Corresponde a las razones por las cuales se puede presentar el riesgo , son la base para la definición  de controles en la etapa de valoraciónde riesgos." sqref="E7"/>
    <dataValidation allowBlank="1" showInputMessage="1" showErrorMessage="1" prompt="Responder afirmativamente de UNA a CINCO pregunta(s) genera un impacto MODERADO._x000a__x000a_Responder afirmativamente de SEIS a ONCE preguntas genera un impacto MAYOR._x000a__x000a_Responder afirmativamente de DOCE a DIECINUEVE preguntas genera un impacto CATASTRÓFICO." sqref="I7:K7"/>
    <dataValidation allowBlank="1" showInputMessage="1" showErrorMessage="1" prompt="- Se investigan y se resuelven Oportunamente (15)_x000a__x000a_- No se investigan y resuelven Oportunamente (0)_x000a_" sqref="W7"/>
  </dataValidations>
  <printOptions horizontalCentered="1"/>
  <pageMargins left="0.39370078740157483" right="0.39370078740157483" top="0.39370078740157483" bottom="0.39370078740157483" header="0.31496062992125984" footer="0.31496062992125984"/>
  <pageSetup paperSize="5" scale="25" pageOrder="overThenDown" orientation="landscape" r:id="rId1"/>
  <headerFooter>
    <oddFooter>&amp;CPág. &amp;P de &amp;N</oddFooter>
  </headerFooter>
  <colBreaks count="1" manualBreakCount="1">
    <brk id="16" max="27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'No Eliminar'!$S$9:$S$10</xm:f>
          </x14:formula1>
          <xm:sqref>Z10</xm:sqref>
        </x14:dataValidation>
        <x14:dataValidation type="list" allowBlank="1" showInputMessage="1" showErrorMessage="1">
          <x14:formula1>
            <xm:f>'No Eliminar'!$K$3:$K$4</xm:f>
          </x14:formula1>
          <xm:sqref>U10</xm:sqref>
        </x14:dataValidation>
        <x14:dataValidation type="list" allowBlank="1" showInputMessage="1" showErrorMessage="1">
          <x14:formula1>
            <xm:f>'No Eliminar'!$Q$16:$Q$20</xm:f>
          </x14:formula1>
          <xm:sqref>J11 J8:J9 I8:I11</xm:sqref>
        </x14:dataValidation>
        <x14:dataValidation type="list" allowBlank="1" showInputMessage="1" showErrorMessage="1">
          <x14:formula1>
            <xm:f>'No Eliminar'!$S$9:$S$11</xm:f>
          </x14:formula1>
          <xm:sqref>Z8 Z11 Z9</xm:sqref>
        </x14:dataValidation>
        <x14:dataValidation type="list" allowBlank="1" showInputMessage="1" showErrorMessage="1">
          <x14:formula1>
            <xm:f>'No Eliminar'!$R$9:$R$11</xm:f>
          </x14:formula1>
          <xm:sqref>Y8 Y11 Y9:Y10</xm:sqref>
        </x14:dataValidation>
        <x14:dataValidation type="list" allowBlank="1" showInputMessage="1" showErrorMessage="1">
          <x14:formula1>
            <xm:f>'No Eliminar'!$K$3:$K$5</xm:f>
          </x14:formula1>
          <xm:sqref>U8 U11 U9</xm:sqref>
        </x14:dataValidation>
        <x14:dataValidation type="list" allowBlank="1" showInputMessage="1" showErrorMessage="1">
          <x14:formula1>
            <xm:f>'No Eliminar'!$T$9:$T$15</xm:f>
          </x14:formula1>
          <xm:sqref>H8:H11</xm:sqref>
        </x14:dataValidation>
        <x14:dataValidation type="list" allowBlank="1" showInputMessage="1" showErrorMessage="1">
          <x14:formula1>
            <xm:f>'No Eliminar'!$Q$9:$Q$10</xm:f>
          </x14:formula1>
          <xm:sqref>X8:X11</xm:sqref>
        </x14:dataValidation>
        <x14:dataValidation type="list" allowBlank="1" showInputMessage="1" showErrorMessage="1">
          <x14:formula1>
            <xm:f>'No Eliminar'!$R$3:$R$6</xm:f>
          </x14:formula1>
          <xm:sqref>AF8:AF11</xm:sqref>
        </x14:dataValidation>
        <x14:dataValidation type="list" allowBlank="1" showInputMessage="1" showErrorMessage="1">
          <x14:formula1>
            <xm:f>'No Eliminar'!$J$3:$J$5</xm:f>
          </x14:formula1>
          <xm:sqref>S8:S11</xm:sqref>
        </x14:dataValidation>
        <x14:dataValidation type="list" allowBlank="1" showInputMessage="1" showErrorMessage="1">
          <x14:formula1>
            <xm:f>'No Eliminar'!$I$14:$I$25</xm:f>
          </x14:formula1>
          <xm:sqref>L8:L11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3"/>
  <sheetViews>
    <sheetView showGridLines="0" tabSelected="1" topLeftCell="A12" zoomScaleNormal="100" zoomScaleSheetLayoutView="40" workbookViewId="0">
      <selection activeCell="A14" sqref="A14"/>
    </sheetView>
  </sheetViews>
  <sheetFormatPr baseColWidth="10" defaultColWidth="11.42578125" defaultRowHeight="16.5" x14ac:dyDescent="0.3"/>
  <cols>
    <col min="1" max="1" width="8" style="6" customWidth="1"/>
    <col min="2" max="2" width="13" style="4" customWidth="1"/>
    <col min="3" max="3" width="25.28515625" style="4" customWidth="1"/>
    <col min="4" max="4" width="44" style="7" customWidth="1"/>
    <col min="5" max="5" width="25.42578125" style="7" customWidth="1"/>
    <col min="6" max="10" width="29.42578125" style="7" customWidth="1"/>
    <col min="11" max="11" width="20.140625" style="7" bestFit="1" customWidth="1"/>
    <col min="12" max="12" width="14.85546875" style="7" bestFit="1" customWidth="1"/>
    <col min="13" max="13" width="8.42578125" style="7" customWidth="1"/>
    <col min="14" max="14" width="14.28515625" style="8" customWidth="1"/>
    <col min="15" max="15" width="10.42578125" style="8" customWidth="1"/>
    <col min="16" max="16" width="8.85546875" style="8" customWidth="1"/>
    <col min="17" max="17" width="18.42578125" style="8" customWidth="1"/>
    <col min="18" max="18" width="7.42578125" style="8" bestFit="1" customWidth="1"/>
    <col min="19" max="19" width="54.28515625" style="4" customWidth="1"/>
    <col min="20" max="20" width="29.7109375" style="4" customWidth="1"/>
    <col min="21" max="21" width="7" style="6" customWidth="1"/>
    <col min="22" max="22" width="1.5703125" style="54" hidden="1" customWidth="1"/>
    <col min="23" max="23" width="8.28515625" style="4" customWidth="1"/>
    <col min="24" max="24" width="4.28515625" style="54" hidden="1" customWidth="1"/>
    <col min="25" max="25" width="6.7109375" style="54" customWidth="1"/>
    <col min="26" max="28" width="3.5703125" style="4" bestFit="1" customWidth="1"/>
    <col min="29" max="29" width="7.140625" style="54" customWidth="1"/>
    <col min="30" max="30" width="7.140625" style="4" customWidth="1"/>
    <col min="31" max="31" width="7.7109375" style="4" customWidth="1"/>
    <col min="32" max="34" width="7.140625" style="4" customWidth="1"/>
    <col min="35" max="35" width="35.85546875" style="4" customWidth="1"/>
    <col min="36" max="36" width="66.140625" style="4" customWidth="1"/>
    <col min="37" max="38" width="20.42578125" style="4" customWidth="1"/>
    <col min="39" max="39" width="12.28515625" style="4" customWidth="1"/>
    <col min="40" max="40" width="13" style="4" customWidth="1"/>
    <col min="41" max="41" width="69.42578125" style="9" customWidth="1"/>
    <col min="42" max="42" width="82.85546875" style="4" customWidth="1"/>
    <col min="43" max="43" width="49.5703125" style="4" customWidth="1"/>
    <col min="44" max="16384" width="11.42578125" style="4"/>
  </cols>
  <sheetData>
    <row r="1" spans="1:43" ht="46.5" customHeight="1" x14ac:dyDescent="0.3">
      <c r="A1" s="166"/>
      <c r="B1" s="167"/>
      <c r="C1" s="167"/>
      <c r="D1" s="167"/>
      <c r="E1" s="167"/>
      <c r="F1" s="200" t="s">
        <v>284</v>
      </c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55" t="s">
        <v>208</v>
      </c>
    </row>
    <row r="2" spans="1:43" ht="36" customHeight="1" x14ac:dyDescent="0.3">
      <c r="A2" s="168"/>
      <c r="B2" s="169"/>
      <c r="C2" s="169"/>
      <c r="D2" s="169"/>
      <c r="E2" s="169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55" t="s">
        <v>209</v>
      </c>
    </row>
    <row r="3" spans="1:43" ht="41.25" customHeight="1" x14ac:dyDescent="0.3">
      <c r="A3" s="170"/>
      <c r="B3" s="171"/>
      <c r="C3" s="171"/>
      <c r="D3" s="171"/>
      <c r="E3" s="17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55" t="s">
        <v>210</v>
      </c>
    </row>
    <row r="4" spans="1:43" ht="36.75" customHeight="1" x14ac:dyDescent="0.3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</row>
    <row r="5" spans="1:43" ht="55.5" customHeight="1" x14ac:dyDescent="0.3">
      <c r="A5" s="173" t="s">
        <v>68</v>
      </c>
      <c r="B5" s="174"/>
      <c r="C5" s="174"/>
      <c r="D5" s="174"/>
      <c r="E5" s="174"/>
      <c r="F5" s="174"/>
      <c r="G5" s="174"/>
      <c r="H5" s="174"/>
      <c r="I5" s="174"/>
      <c r="J5" s="174"/>
      <c r="K5" s="175"/>
      <c r="L5" s="179" t="s">
        <v>178</v>
      </c>
      <c r="M5" s="180"/>
      <c r="N5" s="180"/>
      <c r="O5" s="180"/>
      <c r="P5" s="181"/>
      <c r="Q5" s="98"/>
      <c r="R5" s="179" t="s">
        <v>184</v>
      </c>
      <c r="S5" s="180"/>
      <c r="T5" s="180"/>
      <c r="U5" s="180"/>
      <c r="V5" s="180"/>
      <c r="W5" s="180"/>
      <c r="X5" s="180"/>
      <c r="Y5" s="180"/>
      <c r="Z5" s="180"/>
      <c r="AA5" s="180"/>
      <c r="AB5" s="181"/>
      <c r="AC5" s="185" t="s">
        <v>192</v>
      </c>
      <c r="AD5" s="185"/>
      <c r="AE5" s="185"/>
      <c r="AF5" s="185"/>
      <c r="AG5" s="185"/>
      <c r="AH5" s="185"/>
      <c r="AI5" s="186" t="s">
        <v>190</v>
      </c>
      <c r="AJ5" s="186"/>
      <c r="AK5" s="186"/>
      <c r="AL5" s="186"/>
      <c r="AM5" s="186"/>
      <c r="AN5" s="186"/>
      <c r="AO5" s="186"/>
    </row>
    <row r="6" spans="1:43" ht="30.75" customHeight="1" x14ac:dyDescent="0.3">
      <c r="A6" s="176"/>
      <c r="B6" s="177"/>
      <c r="C6" s="177"/>
      <c r="D6" s="177"/>
      <c r="E6" s="177"/>
      <c r="F6" s="177"/>
      <c r="G6" s="177"/>
      <c r="H6" s="177"/>
      <c r="I6" s="177"/>
      <c r="J6" s="177"/>
      <c r="K6" s="178"/>
      <c r="L6" s="182"/>
      <c r="M6" s="183"/>
      <c r="N6" s="183"/>
      <c r="O6" s="183"/>
      <c r="P6" s="184"/>
      <c r="Q6" s="99"/>
      <c r="R6" s="187" t="s">
        <v>179</v>
      </c>
      <c r="S6" s="185" t="s">
        <v>183</v>
      </c>
      <c r="T6" s="185" t="s">
        <v>180</v>
      </c>
      <c r="U6" s="188" t="s">
        <v>182</v>
      </c>
      <c r="V6" s="189"/>
      <c r="W6" s="189"/>
      <c r="X6" s="189"/>
      <c r="Y6" s="189"/>
      <c r="Z6" s="189"/>
      <c r="AA6" s="189"/>
      <c r="AB6" s="190"/>
      <c r="AC6" s="146" t="s">
        <v>185</v>
      </c>
      <c r="AD6" s="146" t="s">
        <v>165</v>
      </c>
      <c r="AE6" s="146" t="s">
        <v>207</v>
      </c>
      <c r="AF6" s="146" t="s">
        <v>166</v>
      </c>
      <c r="AG6" s="146" t="s">
        <v>186</v>
      </c>
      <c r="AH6" s="164" t="s">
        <v>168</v>
      </c>
      <c r="AI6" s="162" t="s">
        <v>85</v>
      </c>
      <c r="AJ6" s="162" t="s">
        <v>190</v>
      </c>
      <c r="AK6" s="162" t="s">
        <v>191</v>
      </c>
      <c r="AL6" s="162" t="s">
        <v>70</v>
      </c>
      <c r="AM6" s="162" t="s">
        <v>4</v>
      </c>
      <c r="AN6" s="162" t="s">
        <v>5</v>
      </c>
      <c r="AO6" s="162" t="s">
        <v>72</v>
      </c>
      <c r="AP6" s="162" t="s">
        <v>264</v>
      </c>
      <c r="AQ6" s="162" t="s">
        <v>265</v>
      </c>
    </row>
    <row r="7" spans="1:43" s="5" customFormat="1" ht="144" customHeight="1" x14ac:dyDescent="0.25">
      <c r="A7" s="56" t="s">
        <v>71</v>
      </c>
      <c r="B7" s="56" t="s">
        <v>0</v>
      </c>
      <c r="C7" s="85" t="s">
        <v>3</v>
      </c>
      <c r="D7" s="56" t="s">
        <v>1</v>
      </c>
      <c r="E7" s="56" t="s">
        <v>93</v>
      </c>
      <c r="F7" s="85" t="s">
        <v>104</v>
      </c>
      <c r="G7" s="85" t="s">
        <v>97</v>
      </c>
      <c r="H7" s="85" t="s">
        <v>169</v>
      </c>
      <c r="I7" s="85" t="s">
        <v>98</v>
      </c>
      <c r="J7" s="85" t="s">
        <v>99</v>
      </c>
      <c r="K7" s="85" t="s">
        <v>172</v>
      </c>
      <c r="L7" s="85" t="s">
        <v>2</v>
      </c>
      <c r="M7" s="85" t="s">
        <v>106</v>
      </c>
      <c r="N7" s="86" t="s">
        <v>205</v>
      </c>
      <c r="O7" s="86" t="s">
        <v>206</v>
      </c>
      <c r="P7" s="86" t="s">
        <v>106</v>
      </c>
      <c r="Q7" s="86" t="s">
        <v>107</v>
      </c>
      <c r="R7" s="187"/>
      <c r="S7" s="185"/>
      <c r="T7" s="185"/>
      <c r="U7" s="86" t="s">
        <v>143</v>
      </c>
      <c r="V7" s="85" t="s">
        <v>181</v>
      </c>
      <c r="W7" s="86" t="s">
        <v>144</v>
      </c>
      <c r="X7" s="85" t="s">
        <v>181</v>
      </c>
      <c r="Y7" s="86" t="s">
        <v>181</v>
      </c>
      <c r="Z7" s="86" t="s">
        <v>148</v>
      </c>
      <c r="AA7" s="86" t="s">
        <v>105</v>
      </c>
      <c r="AB7" s="86" t="s">
        <v>152</v>
      </c>
      <c r="AC7" s="147"/>
      <c r="AD7" s="147"/>
      <c r="AE7" s="147"/>
      <c r="AF7" s="147"/>
      <c r="AG7" s="147"/>
      <c r="AH7" s="165"/>
      <c r="AI7" s="163"/>
      <c r="AJ7" s="163"/>
      <c r="AK7" s="163"/>
      <c r="AL7" s="163"/>
      <c r="AM7" s="163"/>
      <c r="AN7" s="163"/>
      <c r="AO7" s="163"/>
      <c r="AP7" s="163"/>
      <c r="AQ7" s="163"/>
    </row>
    <row r="8" spans="1:43" ht="74.25" customHeight="1" x14ac:dyDescent="0.3">
      <c r="A8" s="138">
        <v>1</v>
      </c>
      <c r="B8" s="139" t="s">
        <v>279</v>
      </c>
      <c r="C8" s="140" t="s">
        <v>213</v>
      </c>
      <c r="D8" s="142" t="s">
        <v>285</v>
      </c>
      <c r="E8" s="144" t="s">
        <v>289</v>
      </c>
      <c r="F8" s="156" t="s">
        <v>159</v>
      </c>
      <c r="G8" s="202" t="s">
        <v>219</v>
      </c>
      <c r="H8" s="202" t="s">
        <v>280</v>
      </c>
      <c r="I8" s="202" t="s">
        <v>220</v>
      </c>
      <c r="J8" s="100" t="s">
        <v>221</v>
      </c>
      <c r="K8" s="158" t="s">
        <v>177</v>
      </c>
      <c r="L8" s="204" t="str">
        <f>IF(K8="Máximo 2 veces por año","Muy Baja", IF(K8="De 3 a 24 veces por año","Baja", IF(K8="De 24 a 500 veces por año","Media", IF(K8="De 500 veces al año y máximo 5000 veces por año","Alta",IF(K8="Más de 5000 veces por año","Muy Alta",";")))))</f>
        <v>Muy Alta</v>
      </c>
      <c r="M8" s="205">
        <f>IF(L8="Muy Baja", 20%, IF(L8="Baja",40%, IF(L8="Media",60%, IF(L8="Alta",80%,IF(L8="Muy Alta",100%,"")))))</f>
        <v>1</v>
      </c>
      <c r="N8" s="158" t="s">
        <v>197</v>
      </c>
      <c r="O8" s="148" t="str">
        <f>IF(P8=20%,"Leve",IF(P8=40%,"Menor",IF(P8=60%,"Moderado",IF(P8=80%,"Mayor","Catastrófico"))))</f>
        <v>Moderado</v>
      </c>
      <c r="P8" s="150">
        <f>IF(N8="     Afectación menor a 10 SMLMV",20%,IF(N8="     El riesgo afecta la imagen de alguna área de la organización",20%,IF(N8="     Entre 10 y 50 SMLMV",40%,IF(N8="     El riesgo afecta la imagen de la entidad internamente, de conocimiento general, nivel interno, de junta dircetiva y accionistas y/o de provedores",40%,IF(N8="     Entre 50 y 100 SMLMV",60%,IF(N8="     El riesgo afecta la imagen de la entidad con algunos usuarios de relevancia frente al logro de los objetivos",60%,IF(N8="     Entre 100 y 500 SMLMV",80%,IF(N8="     El riesgo afecta la imagen de de la entidad con efecto publicitario sostenido a nivel de sector administrativo, nivel departamental o municipal",80%,IF(N8="     Mayor a 500 SMLMV",100%,IF(N8="     El riesgo afecta la imagen de la entidad a nivel nacional, con efecto publicitarios sostenible a nivel país",100%,""))))))))))</f>
        <v>0.6</v>
      </c>
      <c r="Q8" s="152" t="str">
        <f>IF(AND(L8&lt;&gt;"",O8&lt;&gt;""),VLOOKUP(L8&amp;O8,'No Eliminar'!$N$3:$O$27,2,FALSE),"")</f>
        <v>Alta</v>
      </c>
      <c r="R8" s="57">
        <v>1</v>
      </c>
      <c r="S8" s="39" t="s">
        <v>267</v>
      </c>
      <c r="T8" s="59" t="str">
        <f t="shared" ref="T8:T13" si="0">IF(U8="Preventivo","Probabilidad",IF(U8="Detectivo","Probabilidad","Impacto"))</f>
        <v>Probabilidad</v>
      </c>
      <c r="U8" s="60" t="s">
        <v>21</v>
      </c>
      <c r="V8" s="61">
        <f t="shared" ref="V8:V13" si="1">IF(U8="Preventivo", 25%, IF(U8="Detectivo",15%, IF(U8="Correctivo",10%,IF(U8="No se tienen controles para aplicar al impacto","No Aplica",""))))</f>
        <v>0.25</v>
      </c>
      <c r="W8" s="60" t="s">
        <v>141</v>
      </c>
      <c r="X8" s="61">
        <f t="shared" ref="X8:X13" si="2">IF(W8="Automático", 25%, IF(W8="Manual",15%,IF(W8="No Aplica", "No Aplica","")))</f>
        <v>0.15</v>
      </c>
      <c r="Y8" s="64">
        <f t="shared" ref="Y8:Y13" si="3">V8+X8</f>
        <v>0.4</v>
      </c>
      <c r="Z8" s="60" t="s">
        <v>146</v>
      </c>
      <c r="AA8" s="60" t="s">
        <v>150</v>
      </c>
      <c r="AB8" s="60" t="s">
        <v>154</v>
      </c>
      <c r="AC8" s="64">
        <f>IFERROR(IF(T8="Probabilidad",(M8-(+M8*Y8)),IF(T8="Impacto",M8,"")),"")</f>
        <v>0.6</v>
      </c>
      <c r="AD8" s="65" t="str">
        <f t="shared" ref="AD8:AD13" si="4">IF(AC8&lt;=20%, "Muy Baja", IF(AC8&lt;=40%,"Baja", IF(AC8&lt;=60%,"Media",IF(AC8&lt;=80%,"Alta","Muy Alta"))))</f>
        <v>Media</v>
      </c>
      <c r="AE8" s="66">
        <f>IF(T8="Impacto",(P8-(+P8*Y8)),P8)</f>
        <v>0.6</v>
      </c>
      <c r="AF8" s="65" t="str">
        <f t="shared" ref="AF8:AF12" si="5">IF(AE8&lt;=20%, "Leve", IF(AE8&lt;=40%,"Menor", IF(AE8&lt;=60%,"Moderado",IF(AE8&lt;=80%,"Mayor","Catastrófico"))))</f>
        <v>Moderado</v>
      </c>
      <c r="AG8" s="76" t="str">
        <f>IF(AND(AD8&lt;&gt;"",AF8&lt;&gt;""),VLOOKUP(AD8&amp;AF8,'No Eliminar'!$N$3:$O$27,2,FALSE),"")</f>
        <v>Moderada</v>
      </c>
      <c r="AH8" s="60" t="s">
        <v>84</v>
      </c>
      <c r="AI8" s="203" t="s">
        <v>245</v>
      </c>
      <c r="AJ8" s="196" t="s">
        <v>244</v>
      </c>
      <c r="AK8" s="156" t="s">
        <v>224</v>
      </c>
      <c r="AL8" s="156" t="s">
        <v>225</v>
      </c>
      <c r="AM8" s="193">
        <v>44951</v>
      </c>
      <c r="AN8" s="193">
        <v>45291</v>
      </c>
      <c r="AO8" s="192" t="s">
        <v>277</v>
      </c>
      <c r="AP8" s="191"/>
      <c r="AQ8" s="132"/>
    </row>
    <row r="9" spans="1:43" ht="86.25" customHeight="1" x14ac:dyDescent="0.3">
      <c r="A9" s="138"/>
      <c r="B9" s="139"/>
      <c r="C9" s="141"/>
      <c r="D9" s="143"/>
      <c r="E9" s="145"/>
      <c r="F9" s="157"/>
      <c r="G9" s="202"/>
      <c r="H9" s="202"/>
      <c r="I9" s="202"/>
      <c r="J9" s="100" t="s">
        <v>222</v>
      </c>
      <c r="K9" s="159"/>
      <c r="L9" s="204"/>
      <c r="M9" s="206"/>
      <c r="N9" s="159"/>
      <c r="O9" s="149"/>
      <c r="P9" s="151"/>
      <c r="Q9" s="153"/>
      <c r="R9" s="57">
        <v>2</v>
      </c>
      <c r="S9" s="39" t="s">
        <v>268</v>
      </c>
      <c r="T9" s="59" t="str">
        <f t="shared" si="0"/>
        <v>Probabilidad</v>
      </c>
      <c r="U9" s="60" t="s">
        <v>21</v>
      </c>
      <c r="V9" s="61">
        <f t="shared" si="1"/>
        <v>0.25</v>
      </c>
      <c r="W9" s="60" t="s">
        <v>141</v>
      </c>
      <c r="X9" s="61">
        <f t="shared" si="2"/>
        <v>0.15</v>
      </c>
      <c r="Y9" s="64">
        <f t="shared" si="3"/>
        <v>0.4</v>
      </c>
      <c r="Z9" s="60" t="s">
        <v>146</v>
      </c>
      <c r="AA9" s="60" t="s">
        <v>150</v>
      </c>
      <c r="AB9" s="60" t="s">
        <v>154</v>
      </c>
      <c r="AC9" s="64">
        <f>IFERROR(IF(AND(T8="Probabilidad",T9="Probabilidad"),(AC8-(+AC8*Y9)),IF(T9="Probabilidad",(M8-(+M8*Y9)),IF(T9="Impacto",AC8,""))),"")</f>
        <v>0.36</v>
      </c>
      <c r="AD9" s="65" t="str">
        <f t="shared" si="4"/>
        <v>Baja</v>
      </c>
      <c r="AE9" s="66">
        <f>IF(T9="Impacto",(AE8-(+AE8*Y9)),AE8)</f>
        <v>0.6</v>
      </c>
      <c r="AF9" s="65" t="str">
        <f t="shared" si="5"/>
        <v>Moderado</v>
      </c>
      <c r="AG9" s="76" t="str">
        <f>IF(AND(AD9&lt;&gt;"",AF9&lt;&gt;""),VLOOKUP(AD9&amp;AF9,'No Eliminar'!$N$3:$O$27,2,FALSE),"")</f>
        <v>Moderada</v>
      </c>
      <c r="AH9" s="60" t="s">
        <v>84</v>
      </c>
      <c r="AI9" s="203"/>
      <c r="AJ9" s="197"/>
      <c r="AK9" s="157"/>
      <c r="AL9" s="157"/>
      <c r="AM9" s="194"/>
      <c r="AN9" s="194"/>
      <c r="AO9" s="192"/>
      <c r="AP9" s="191"/>
      <c r="AQ9" s="132"/>
    </row>
    <row r="10" spans="1:43" ht="58.5" customHeight="1" x14ac:dyDescent="0.3">
      <c r="A10" s="138"/>
      <c r="B10" s="139"/>
      <c r="C10" s="141"/>
      <c r="D10" s="143"/>
      <c r="E10" s="145"/>
      <c r="F10" s="157"/>
      <c r="G10" s="202"/>
      <c r="H10" s="202"/>
      <c r="I10" s="202"/>
      <c r="J10" s="101" t="s">
        <v>223</v>
      </c>
      <c r="K10" s="159"/>
      <c r="L10" s="204"/>
      <c r="M10" s="206"/>
      <c r="N10" s="159"/>
      <c r="O10" s="149"/>
      <c r="P10" s="151"/>
      <c r="Q10" s="153"/>
      <c r="R10" s="57">
        <v>3</v>
      </c>
      <c r="S10" s="39" t="s">
        <v>269</v>
      </c>
      <c r="T10" s="59" t="str">
        <f t="shared" si="0"/>
        <v>Probabilidad</v>
      </c>
      <c r="U10" s="60" t="s">
        <v>80</v>
      </c>
      <c r="V10" s="61">
        <f t="shared" si="1"/>
        <v>0.15</v>
      </c>
      <c r="W10" s="60" t="s">
        <v>142</v>
      </c>
      <c r="X10" s="61">
        <f t="shared" si="2"/>
        <v>0.25</v>
      </c>
      <c r="Y10" s="64">
        <f t="shared" si="3"/>
        <v>0.4</v>
      </c>
      <c r="Z10" s="60" t="s">
        <v>146</v>
      </c>
      <c r="AA10" s="60" t="s">
        <v>151</v>
      </c>
      <c r="AB10" s="60" t="s">
        <v>154</v>
      </c>
      <c r="AC10" s="64">
        <f>IFERROR(IF(AND(T9="Probabilidad",T10="Probabilidad"),(AE9-(+AE9*Y10)),IF(AND(T9="Impacto",T10="Probabilidad"),(AE8-(+AE8*Y10)),IF(T10="Impacto",AE9,""))),"")</f>
        <v>0.36</v>
      </c>
      <c r="AD10" s="62" t="str">
        <f t="shared" si="4"/>
        <v>Baja</v>
      </c>
      <c r="AE10" s="63">
        <f>IFERROR(IF(AND(T9="Impacto",T10="Impacto"),(AE9-(+AE9*Y10)),IF(AND(T9="Impacto",T10="Probabilidad"),(AE8-(+AE8*Y10)),IF(T10="Probabilidad",AE9,""))),"")</f>
        <v>0.6</v>
      </c>
      <c r="AF10" s="62" t="str">
        <f t="shared" si="5"/>
        <v>Moderado</v>
      </c>
      <c r="AG10" s="76" t="str">
        <f>IF(AND(AD10&lt;&gt;"",AF10&lt;&gt;""),VLOOKUP(AD10&amp;AF10,'No Eliminar'!$N$3:$O$27,2,FALSE),"")</f>
        <v>Moderada</v>
      </c>
      <c r="AH10" s="60" t="s">
        <v>84</v>
      </c>
      <c r="AI10" s="203"/>
      <c r="AJ10" s="198"/>
      <c r="AK10" s="199"/>
      <c r="AL10" s="199"/>
      <c r="AM10" s="195"/>
      <c r="AN10" s="195"/>
      <c r="AO10" s="192"/>
      <c r="AP10" s="191"/>
      <c r="AQ10" s="132"/>
    </row>
    <row r="11" spans="1:43" ht="126" customHeight="1" x14ac:dyDescent="0.3">
      <c r="A11" s="113">
        <v>2</v>
      </c>
      <c r="B11" s="134" t="s">
        <v>279</v>
      </c>
      <c r="C11" s="115" t="s">
        <v>213</v>
      </c>
      <c r="D11" s="116" t="s">
        <v>286</v>
      </c>
      <c r="E11" s="117" t="s">
        <v>289</v>
      </c>
      <c r="F11" s="109" t="s">
        <v>159</v>
      </c>
      <c r="G11" s="123" t="s">
        <v>226</v>
      </c>
      <c r="H11" s="123" t="s">
        <v>283</v>
      </c>
      <c r="I11" s="123" t="s">
        <v>227</v>
      </c>
      <c r="J11" s="123" t="s">
        <v>221</v>
      </c>
      <c r="K11" s="111" t="s">
        <v>177</v>
      </c>
      <c r="L11" s="127" t="str">
        <f>IF(K11="Máximo 2 veces por año","Muy Baja", IF(K11="De 3 a 24 veces por año","Baja", IF(K11="De 24 a 500 veces por año","Media", IF(K11="De 500 veces al año y máximo 5000 veces por año","Alta",IF(K11="Más de 5000 veces por año","Muy Alta",";")))))</f>
        <v>Muy Alta</v>
      </c>
      <c r="M11" s="112">
        <f>IF(L11="Muy Baja", 20%, IF(L11="Baja",40%, IF(L11="Media",60%, IF(L11="Alta",80%,IF(L11="Muy Alta",100%,"")))))</f>
        <v>1</v>
      </c>
      <c r="N11" s="111" t="s">
        <v>278</v>
      </c>
      <c r="O11" s="107" t="str">
        <f>IF(P11=20%,"Leve",IF(P11=40%,"Menor",IF(P11=60%,"Moderado",IF(P11=80%,"Mayor","Catastrófico"))))</f>
        <v>Catastrófico</v>
      </c>
      <c r="P11" s="121" t="str">
        <f>IF(N11="     Afectación menor a 10 SMLMV",20%,IF(N11="     El riesgo afecta la imagen de alguna área de la organización",20%,IF(N11="     Entre 10 y 50 SMLMV",40%,IF(N11="     El riesgo afecta la imagen de la entidad internamente, de conocimiento general, nivel interno, de junta dircetiva y accionistas y/o de provedores",40%,IF(N11="     Entre 50 y 100 SMLMV",60%,IF(N11="     El riesgo afecta la imagen de la entidad con algunos usuarios de relevancia frente al logro de los objetivos",60%,IF(N11="     Entre 100 y 500 SMLMV",80%,IF(N11="     El riesgo afecta la imagen de de la entidad con efecto publicitario sostenido a nivel de sector administrativo, nivel departamental o municipal",80%,IF(N11="     Mayor a 500 SMLMV",100%,IF(N11="     El riesgo afecta la imagen de la entidad a nivel nacional, con efecto publicitarios sostenible a nivel país",100%,""))))))))))</f>
        <v/>
      </c>
      <c r="Q11" s="122" t="str">
        <f>IF(AND(L11&lt;&gt;"",O11&lt;&gt;""),VLOOKUP(L11&amp;O11,'No Eliminar'!$N$3:$O$27,2,FALSE),"")</f>
        <v>Extrema</v>
      </c>
      <c r="R11" s="57">
        <v>1</v>
      </c>
      <c r="S11" s="39" t="s">
        <v>258</v>
      </c>
      <c r="T11" s="59" t="str">
        <f t="shared" si="0"/>
        <v>Probabilidad</v>
      </c>
      <c r="U11" s="60" t="s">
        <v>21</v>
      </c>
      <c r="V11" s="61">
        <f t="shared" si="1"/>
        <v>0.25</v>
      </c>
      <c r="W11" s="60" t="s">
        <v>141</v>
      </c>
      <c r="X11" s="61">
        <f t="shared" si="2"/>
        <v>0.15</v>
      </c>
      <c r="Y11" s="64">
        <f t="shared" si="3"/>
        <v>0.4</v>
      </c>
      <c r="Z11" s="60" t="s">
        <v>146</v>
      </c>
      <c r="AA11" s="60" t="s">
        <v>150</v>
      </c>
      <c r="AB11" s="60" t="s">
        <v>154</v>
      </c>
      <c r="AC11" s="64">
        <f>IFERROR(IF(T11="Probabilidad",(M11-(+M11*Y11)),IF(T11="Impacto",M11,"")),"")</f>
        <v>0.6</v>
      </c>
      <c r="AD11" s="65" t="str">
        <f t="shared" si="4"/>
        <v>Media</v>
      </c>
      <c r="AE11" s="66" t="str">
        <f>IF(T11="Impacto",(P11-(+P11*Y11)),P11)</f>
        <v/>
      </c>
      <c r="AF11" s="65" t="str">
        <f t="shared" si="5"/>
        <v>Catastrófico</v>
      </c>
      <c r="AG11" s="76" t="str">
        <f>IF(AND(AD11&lt;&gt;"",AF11&lt;&gt;""),VLOOKUP(AD11&amp;AF11,'No Eliminar'!$N$3:$O$27,2,FALSE),"")</f>
        <v>Extrema</v>
      </c>
      <c r="AH11" s="60" t="s">
        <v>84</v>
      </c>
      <c r="AI11" s="106" t="s">
        <v>246</v>
      </c>
      <c r="AJ11" s="126" t="s">
        <v>273</v>
      </c>
      <c r="AK11" s="106" t="s">
        <v>224</v>
      </c>
      <c r="AL11" s="106" t="s">
        <v>225</v>
      </c>
      <c r="AM11" s="124">
        <v>44951</v>
      </c>
      <c r="AN11" s="124">
        <v>45291</v>
      </c>
      <c r="AO11" s="125" t="s">
        <v>276</v>
      </c>
      <c r="AP11" s="135"/>
      <c r="AQ11" s="132"/>
    </row>
    <row r="12" spans="1:43" ht="161.25" customHeight="1" x14ac:dyDescent="0.3">
      <c r="A12" s="80">
        <v>3</v>
      </c>
      <c r="B12" s="134" t="s">
        <v>279</v>
      </c>
      <c r="C12" s="82" t="s">
        <v>213</v>
      </c>
      <c r="D12" s="83" t="s">
        <v>288</v>
      </c>
      <c r="E12" s="84" t="s">
        <v>289</v>
      </c>
      <c r="F12" s="77" t="s">
        <v>159</v>
      </c>
      <c r="G12" s="102" t="s">
        <v>271</v>
      </c>
      <c r="H12" s="102" t="s">
        <v>281</v>
      </c>
      <c r="I12" s="102" t="s">
        <v>272</v>
      </c>
      <c r="J12" s="102" t="s">
        <v>221</v>
      </c>
      <c r="K12" s="78" t="s">
        <v>177</v>
      </c>
      <c r="L12" s="89" t="str">
        <f>IF(K12="Máximo 2 veces por año","Muy Baja", IF(K12="De 3 a 24 veces por año","Baja", IF(K12="De 24 a 500 veces por año","Media", IF(K12="De 500 veces al año y máximo 5000 veces por año","Alta",IF(K12="Más de 5000 veces por año","Muy Alta",";")))))</f>
        <v>Muy Alta</v>
      </c>
      <c r="M12" s="79">
        <f>IF(L12="Muy Baja", 20%, IF(L12="Baja",40%, IF(L12="Media",60%, IF(L12="Alta",80%,IF(L12="Muy Alta",100%,"")))))</f>
        <v>1</v>
      </c>
      <c r="N12" s="78" t="s">
        <v>278</v>
      </c>
      <c r="O12" s="75" t="str">
        <f>IF(P12=20%,"Leve",IF(P12=40%,"Menor",IF(P12=60%,"Moderado",IF(P12=80%,"Mayor","Catastrófico"))))</f>
        <v>Catastrófico</v>
      </c>
      <c r="P12" s="87" t="str">
        <f>IF(N12="     Afectación menor a 10 SMLMV",20%,IF(N12="     El riesgo afecta la imagen de alguna área de la organización",20%,IF(N12="     Entre 10 y 50 SMLMV",40%,IF(N12="     El riesgo afecta la imagen de la entidad internamente, de conocimiento general, nivel interno, de junta dircetiva y accionistas y/o de provedores",40%,IF(N12="     Entre 50 y 100 SMLMV",60%,IF(N12="     El riesgo afecta la imagen de la entidad con algunos usuarios de relevancia frente al logro de los objetivos",60%,IF(N12="     Entre 100 y 500 SMLMV",80%,IF(N12="     El riesgo afecta la imagen de de la entidad con efecto publicitario sostenido a nivel de sector administrativo, nivel departamental o municipal",80%,IF(N12="     Mayor a 500 SMLMV",100%,IF(N12="     El riesgo afecta la imagen de la entidad a nivel nacional, con efecto publicitarios sostenible a nivel país",100%,""))))))))))</f>
        <v/>
      </c>
      <c r="Q12" s="88" t="str">
        <f>IF(AND(L12&lt;&gt;"",O12&lt;&gt;""),VLOOKUP(L12&amp;O12,'No Eliminar'!$N$3:$O$27,2,FALSE),"")</f>
        <v>Extrema</v>
      </c>
      <c r="R12" s="57">
        <v>1</v>
      </c>
      <c r="S12" s="39" t="s">
        <v>259</v>
      </c>
      <c r="T12" s="59" t="str">
        <f t="shared" si="0"/>
        <v>Probabilidad</v>
      </c>
      <c r="U12" s="60" t="s">
        <v>21</v>
      </c>
      <c r="V12" s="61">
        <f t="shared" si="1"/>
        <v>0.25</v>
      </c>
      <c r="W12" s="60" t="s">
        <v>141</v>
      </c>
      <c r="X12" s="61">
        <f t="shared" si="2"/>
        <v>0.15</v>
      </c>
      <c r="Y12" s="64">
        <f t="shared" si="3"/>
        <v>0.4</v>
      </c>
      <c r="Z12" s="60" t="s">
        <v>146</v>
      </c>
      <c r="AA12" s="60" t="s">
        <v>150</v>
      </c>
      <c r="AB12" s="60" t="s">
        <v>154</v>
      </c>
      <c r="AC12" s="64">
        <f>IFERROR(IF(T12="Probabilidad",(M12-(+M12*Y12)),IF(T12="Impacto",M12,"")),"")</f>
        <v>0.6</v>
      </c>
      <c r="AD12" s="65" t="str">
        <f t="shared" si="4"/>
        <v>Media</v>
      </c>
      <c r="AE12" s="66" t="str">
        <f>IF(T12="Impacto",(P12-(+P12*Y12)),P12)</f>
        <v/>
      </c>
      <c r="AF12" s="65" t="str">
        <f t="shared" si="5"/>
        <v>Catastrófico</v>
      </c>
      <c r="AG12" s="76" t="str">
        <f>IF(AND(AD12&lt;&gt;"",AF12&lt;&gt;""),VLOOKUP(AD12&amp;AF12,'No Eliminar'!$N$3:$O$27,2,FALSE),"")</f>
        <v>Extrema</v>
      </c>
      <c r="AH12" s="60" t="s">
        <v>84</v>
      </c>
      <c r="AI12" s="74" t="s">
        <v>247</v>
      </c>
      <c r="AJ12" s="103" t="s">
        <v>266</v>
      </c>
      <c r="AK12" s="74" t="s">
        <v>224</v>
      </c>
      <c r="AL12" s="74" t="s">
        <v>225</v>
      </c>
      <c r="AM12" s="124">
        <v>44951</v>
      </c>
      <c r="AN12" s="124">
        <v>45291</v>
      </c>
      <c r="AO12" s="104" t="s">
        <v>275</v>
      </c>
      <c r="AP12" s="135"/>
      <c r="AQ12" s="132"/>
    </row>
    <row r="13" spans="1:43" ht="142.5" customHeight="1" x14ac:dyDescent="0.3">
      <c r="A13" s="80">
        <v>4</v>
      </c>
      <c r="B13" s="134" t="s">
        <v>279</v>
      </c>
      <c r="C13" s="81" t="s">
        <v>213</v>
      </c>
      <c r="D13" s="90" t="s">
        <v>287</v>
      </c>
      <c r="E13" s="91" t="s">
        <v>289</v>
      </c>
      <c r="F13" s="58" t="s">
        <v>159</v>
      </c>
      <c r="G13" s="105" t="s">
        <v>228</v>
      </c>
      <c r="H13" s="105" t="s">
        <v>282</v>
      </c>
      <c r="I13" s="105" t="s">
        <v>229</v>
      </c>
      <c r="J13" s="105" t="s">
        <v>221</v>
      </c>
      <c r="K13" s="92" t="s">
        <v>177</v>
      </c>
      <c r="L13" s="89" t="str">
        <f>IF(K13="Máximo 2 veces por año","Muy Baja", IF(K13="De 3 a 24 veces por año","Baja", IF(K13="De 24 a 500 veces por año","Media", IF(K13="De 500 veces al año y máximo 5000 veces por año","Alta",IF(K13="Más de 5000 veces por año","Muy Alta",";")))))</f>
        <v>Muy Alta</v>
      </c>
      <c r="M13" s="93">
        <f>IF(L13="Muy Baja", 20%, IF(L13="Baja",40%, IF(L13="Media",60%, IF(L13="Alta",80%,IF(L13="Muy Alta",100%,"")))))</f>
        <v>1</v>
      </c>
      <c r="N13" s="92" t="s">
        <v>197</v>
      </c>
      <c r="O13" s="61" t="str">
        <f>IF(P13=20%,"Leve",IF(P13=40%,"Menor",IF(P13=60%,"Moderado",IF(P13=80%,"Mayor","Catastrófico"))))</f>
        <v>Moderado</v>
      </c>
      <c r="P13" s="94">
        <f>IF(N13="     Afectación menor a 10 SMLMV",20%,IF(N13="     El riesgo afecta la imagen de alguna área de la organización",20%,IF(N13="     Entre 10 y 50 SMLMV",40%,IF(N13="     El riesgo afecta la imagen de la entidad internamente, de conocimiento general, nivel interno, de junta dircetiva y accionistas y/o de provedores",40%,IF(N13="     Entre 50 y 100 SMLMV",60%,IF(N13="     El riesgo afecta la imagen de la entidad con algunos usuarios de relevancia frente al logro de los objetivos",60%,IF(N13="     Entre 100 y 500 SMLMV",80%,IF(N13="     El riesgo afecta la imagen de de la entidad con efecto publicitario sostenido a nivel de sector administrativo, nivel departamental o municipal",80%,IF(N13="     Mayor a 500 SMLMV",100%,IF(N13="     El riesgo afecta la imagen de la entidad a nivel nacional, con efecto publicitarios sostenible a nivel país",100%,""))))))))))</f>
        <v>0.6</v>
      </c>
      <c r="Q13" s="95" t="str">
        <f>IF(AND(L13&lt;&gt;"",O13&lt;&gt;""),VLOOKUP(L13&amp;O13,'No Eliminar'!$N$3:$O$27,2,FALSE),"")</f>
        <v>Alta</v>
      </c>
      <c r="R13" s="57">
        <v>1</v>
      </c>
      <c r="S13" s="39" t="s">
        <v>270</v>
      </c>
      <c r="T13" s="59" t="str">
        <f t="shared" si="0"/>
        <v>Probabilidad</v>
      </c>
      <c r="U13" s="60" t="s">
        <v>21</v>
      </c>
      <c r="V13" s="61">
        <f t="shared" si="1"/>
        <v>0.25</v>
      </c>
      <c r="W13" s="60" t="s">
        <v>141</v>
      </c>
      <c r="X13" s="61">
        <f t="shared" si="2"/>
        <v>0.15</v>
      </c>
      <c r="Y13" s="64">
        <f t="shared" si="3"/>
        <v>0.4</v>
      </c>
      <c r="Z13" s="60" t="s">
        <v>146</v>
      </c>
      <c r="AA13" s="60" t="s">
        <v>150</v>
      </c>
      <c r="AB13" s="60" t="s">
        <v>154</v>
      </c>
      <c r="AC13" s="64">
        <f>IFERROR(IF(T13="Probabilidad",(M13-(+M13*Y13)),IF(T13="Impacto",M13,"")),"")</f>
        <v>0.6</v>
      </c>
      <c r="AD13" s="65" t="str">
        <f t="shared" si="4"/>
        <v>Media</v>
      </c>
      <c r="AE13" s="66">
        <f>IF(T13="Impacto",(P13-(+P13*Y13)),P13)</f>
        <v>0.6</v>
      </c>
      <c r="AF13" s="65" t="str">
        <f>IF(AE13&lt;=20%, "Leve", IF(AE13&lt;=40%,"Menor", IF(AE13&lt;=60%,"Moderado",IF(AE13&lt;=80%,"Mayor","Catastrófico"))))</f>
        <v>Moderado</v>
      </c>
      <c r="AG13" s="60" t="str">
        <f>IF(AND(AD13&lt;&gt;"",AF13&lt;&gt;""),VLOOKUP(AD13&amp;AF13,'No Eliminar'!$N$3:$O$27,2,FALSE),"")</f>
        <v>Moderada</v>
      </c>
      <c r="AH13" s="60" t="s">
        <v>84</v>
      </c>
      <c r="AI13" s="96" t="s">
        <v>248</v>
      </c>
      <c r="AJ13" s="96" t="s">
        <v>243</v>
      </c>
      <c r="AK13" s="96" t="s">
        <v>224</v>
      </c>
      <c r="AL13" s="96" t="s">
        <v>225</v>
      </c>
      <c r="AM13" s="97">
        <v>44951</v>
      </c>
      <c r="AN13" s="97">
        <v>45291</v>
      </c>
      <c r="AO13" s="133" t="s">
        <v>274</v>
      </c>
      <c r="AP13" s="135"/>
      <c r="AQ13" s="132"/>
    </row>
  </sheetData>
  <mergeCells count="51">
    <mergeCell ref="AQ6:AQ7"/>
    <mergeCell ref="AK6:AK7"/>
    <mergeCell ref="AL6:AL7"/>
    <mergeCell ref="AM6:AM7"/>
    <mergeCell ref="G8:G10"/>
    <mergeCell ref="H8:H10"/>
    <mergeCell ref="I8:I10"/>
    <mergeCell ref="O8:O10"/>
    <mergeCell ref="P8:P10"/>
    <mergeCell ref="AI8:AI10"/>
    <mergeCell ref="AH6:AH7"/>
    <mergeCell ref="K8:K10"/>
    <mergeCell ref="L8:L10"/>
    <mergeCell ref="M8:M10"/>
    <mergeCell ref="N8:N10"/>
    <mergeCell ref="AC6:AC7"/>
    <mergeCell ref="A8:A10"/>
    <mergeCell ref="B8:B10"/>
    <mergeCell ref="D8:D10"/>
    <mergeCell ref="E8:E10"/>
    <mergeCell ref="F8:F10"/>
    <mergeCell ref="C8:C10"/>
    <mergeCell ref="A1:E3"/>
    <mergeCell ref="F1:AN3"/>
    <mergeCell ref="A4:AP4"/>
    <mergeCell ref="A5:K6"/>
    <mergeCell ref="L5:P6"/>
    <mergeCell ref="R5:AB5"/>
    <mergeCell ref="AC5:AH5"/>
    <mergeCell ref="AI5:AO5"/>
    <mergeCell ref="R6:R7"/>
    <mergeCell ref="S6:S7"/>
    <mergeCell ref="AN6:AN7"/>
    <mergeCell ref="AO6:AO7"/>
    <mergeCell ref="AJ6:AJ7"/>
    <mergeCell ref="AI6:AI7"/>
    <mergeCell ref="AP6:AP7"/>
    <mergeCell ref="AG6:AG7"/>
    <mergeCell ref="T6:T7"/>
    <mergeCell ref="U6:AB6"/>
    <mergeCell ref="AD6:AD7"/>
    <mergeCell ref="AE6:AE7"/>
    <mergeCell ref="AF6:AF7"/>
    <mergeCell ref="AP8:AP10"/>
    <mergeCell ref="AO8:AO10"/>
    <mergeCell ref="AM8:AM10"/>
    <mergeCell ref="AN8:AN10"/>
    <mergeCell ref="Q8:Q10"/>
    <mergeCell ref="AJ8:AJ10"/>
    <mergeCell ref="AK8:AK10"/>
    <mergeCell ref="AL8:AL10"/>
  </mergeCells>
  <conditionalFormatting sqref="P8:R8 R10">
    <cfRule type="cellIs" dxfId="71" priority="78" operator="equal">
      <formula>"Extrema"</formula>
    </cfRule>
    <cfRule type="cellIs" dxfId="70" priority="79" operator="equal">
      <formula>"Alta"</formula>
    </cfRule>
    <cfRule type="cellIs" dxfId="69" priority="80" operator="equal">
      <formula>"Moderada"</formula>
    </cfRule>
    <cfRule type="cellIs" dxfId="68" priority="81" operator="equal">
      <formula>"Baja"</formula>
    </cfRule>
  </conditionalFormatting>
  <conditionalFormatting sqref="L8:L10">
    <cfRule type="cellIs" dxfId="67" priority="64" operator="equal">
      <formula>"Muy Alta"</formula>
    </cfRule>
    <cfRule type="cellIs" dxfId="66" priority="65" operator="equal">
      <formula>"Alta"</formula>
    </cfRule>
    <cfRule type="cellIs" dxfId="65" priority="66" operator="equal">
      <formula>"Media"</formula>
    </cfRule>
    <cfRule type="cellIs" dxfId="64" priority="67" operator="equal">
      <formula>"Baja"</formula>
    </cfRule>
    <cfRule type="cellIs" dxfId="63" priority="68" operator="equal">
      <formula>"Muy baja"</formula>
    </cfRule>
  </conditionalFormatting>
  <conditionalFormatting sqref="O8:O10">
    <cfRule type="cellIs" dxfId="62" priority="59" operator="equal">
      <formula>"Catastrófico"</formula>
    </cfRule>
    <cfRule type="cellIs" dxfId="61" priority="60" operator="equal">
      <formula>"Mayor"</formula>
    </cfRule>
    <cfRule type="cellIs" dxfId="60" priority="61" operator="equal">
      <formula>"Moderado"</formula>
    </cfRule>
    <cfRule type="cellIs" dxfId="59" priority="62" operator="equal">
      <formula>"Menor"</formula>
    </cfRule>
    <cfRule type="cellIs" dxfId="58" priority="63" operator="equal">
      <formula>"Leve"</formula>
    </cfRule>
  </conditionalFormatting>
  <conditionalFormatting sqref="AG8:AG10">
    <cfRule type="cellIs" dxfId="57" priority="55" operator="equal">
      <formula>"Extrema"</formula>
    </cfRule>
    <cfRule type="cellIs" dxfId="56" priority="56" operator="equal">
      <formula>"Alta"</formula>
    </cfRule>
    <cfRule type="cellIs" dxfId="55" priority="57" operator="equal">
      <formula>"Moderada"</formula>
    </cfRule>
    <cfRule type="cellIs" dxfId="54" priority="58" operator="equal">
      <formula>"Baja"</formula>
    </cfRule>
  </conditionalFormatting>
  <conditionalFormatting sqref="P11:R11">
    <cfRule type="cellIs" dxfId="53" priority="51" operator="equal">
      <formula>"Extrema"</formula>
    </cfRule>
    <cfRule type="cellIs" dxfId="52" priority="52" operator="equal">
      <formula>"Alta"</formula>
    </cfRule>
    <cfRule type="cellIs" dxfId="51" priority="53" operator="equal">
      <formula>"Moderada"</formula>
    </cfRule>
    <cfRule type="cellIs" dxfId="50" priority="54" operator="equal">
      <formula>"Baja"</formula>
    </cfRule>
  </conditionalFormatting>
  <conditionalFormatting sqref="L11">
    <cfRule type="cellIs" dxfId="49" priority="46" operator="equal">
      <formula>"Muy Alta"</formula>
    </cfRule>
    <cfRule type="cellIs" dxfId="48" priority="47" operator="equal">
      <formula>"Alta"</formula>
    </cfRule>
    <cfRule type="cellIs" dxfId="47" priority="48" operator="equal">
      <formula>"Media"</formula>
    </cfRule>
    <cfRule type="cellIs" dxfId="46" priority="49" operator="equal">
      <formula>"Baja"</formula>
    </cfRule>
    <cfRule type="cellIs" dxfId="45" priority="50" operator="equal">
      <formula>"Muy baja"</formula>
    </cfRule>
  </conditionalFormatting>
  <conditionalFormatting sqref="O11">
    <cfRule type="cellIs" dxfId="44" priority="41" operator="equal">
      <formula>"Catastrófico"</formula>
    </cfRule>
    <cfRule type="cellIs" dxfId="43" priority="42" operator="equal">
      <formula>"Mayor"</formula>
    </cfRule>
    <cfRule type="cellIs" dxfId="42" priority="43" operator="equal">
      <formula>"Moderado"</formula>
    </cfRule>
    <cfRule type="cellIs" dxfId="41" priority="44" operator="equal">
      <formula>"Menor"</formula>
    </cfRule>
    <cfRule type="cellIs" dxfId="40" priority="45" operator="equal">
      <formula>"Leve"</formula>
    </cfRule>
  </conditionalFormatting>
  <conditionalFormatting sqref="AG11">
    <cfRule type="cellIs" dxfId="39" priority="37" operator="equal">
      <formula>"Extrema"</formula>
    </cfRule>
    <cfRule type="cellIs" dxfId="38" priority="38" operator="equal">
      <formula>"Alta"</formula>
    </cfRule>
    <cfRule type="cellIs" dxfId="37" priority="39" operator="equal">
      <formula>"Moderada"</formula>
    </cfRule>
    <cfRule type="cellIs" dxfId="36" priority="40" operator="equal">
      <formula>"Baja"</formula>
    </cfRule>
  </conditionalFormatting>
  <conditionalFormatting sqref="P12:R12">
    <cfRule type="cellIs" dxfId="35" priority="33" operator="equal">
      <formula>"Extrema"</formula>
    </cfRule>
    <cfRule type="cellIs" dxfId="34" priority="34" operator="equal">
      <formula>"Alta"</formula>
    </cfRule>
    <cfRule type="cellIs" dxfId="33" priority="35" operator="equal">
      <formula>"Moderada"</formula>
    </cfRule>
    <cfRule type="cellIs" dxfId="32" priority="36" operator="equal">
      <formula>"Baja"</formula>
    </cfRule>
  </conditionalFormatting>
  <conditionalFormatting sqref="L12">
    <cfRule type="cellIs" dxfId="31" priority="28" operator="equal">
      <formula>"Muy Alta"</formula>
    </cfRule>
    <cfRule type="cellIs" dxfId="30" priority="29" operator="equal">
      <formula>"Alta"</formula>
    </cfRule>
    <cfRule type="cellIs" dxfId="29" priority="30" operator="equal">
      <formula>"Media"</formula>
    </cfRule>
    <cfRule type="cellIs" dxfId="28" priority="31" operator="equal">
      <formula>"Baja"</formula>
    </cfRule>
    <cfRule type="cellIs" dxfId="27" priority="32" operator="equal">
      <formula>"Muy baja"</formula>
    </cfRule>
  </conditionalFormatting>
  <conditionalFormatting sqref="O12">
    <cfRule type="cellIs" dxfId="26" priority="23" operator="equal">
      <formula>"Catastrófico"</formula>
    </cfRule>
    <cfRule type="cellIs" dxfId="25" priority="24" operator="equal">
      <formula>"Mayor"</formula>
    </cfRule>
    <cfRule type="cellIs" dxfId="24" priority="25" operator="equal">
      <formula>"Moderado"</formula>
    </cfRule>
    <cfRule type="cellIs" dxfId="23" priority="26" operator="equal">
      <formula>"Menor"</formula>
    </cfRule>
    <cfRule type="cellIs" dxfId="22" priority="27" operator="equal">
      <formula>"Leve"</formula>
    </cfRule>
  </conditionalFormatting>
  <conditionalFormatting sqref="AG12">
    <cfRule type="cellIs" dxfId="21" priority="19" operator="equal">
      <formula>"Extrema"</formula>
    </cfRule>
    <cfRule type="cellIs" dxfId="20" priority="20" operator="equal">
      <formula>"Alta"</formula>
    </cfRule>
    <cfRule type="cellIs" dxfId="19" priority="21" operator="equal">
      <formula>"Moderada"</formula>
    </cfRule>
    <cfRule type="cellIs" dxfId="18" priority="22" operator="equal">
      <formula>"Baja"</formula>
    </cfRule>
  </conditionalFormatting>
  <conditionalFormatting sqref="P13:R13">
    <cfRule type="cellIs" dxfId="17" priority="15" operator="equal">
      <formula>"Extrema"</formula>
    </cfRule>
    <cfRule type="cellIs" dxfId="16" priority="16" operator="equal">
      <formula>"Alta"</formula>
    </cfRule>
    <cfRule type="cellIs" dxfId="15" priority="17" operator="equal">
      <formula>"Moderada"</formula>
    </cfRule>
    <cfRule type="cellIs" dxfId="14" priority="18" operator="equal">
      <formula>"Baja"</formula>
    </cfRule>
  </conditionalFormatting>
  <conditionalFormatting sqref="L13">
    <cfRule type="cellIs" dxfId="13" priority="10" operator="equal">
      <formula>"Muy Alta"</formula>
    </cfRule>
    <cfRule type="cellIs" dxfId="12" priority="11" operator="equal">
      <formula>"Alta"</formula>
    </cfRule>
    <cfRule type="cellIs" dxfId="11" priority="12" operator="equal">
      <formula>"Media"</formula>
    </cfRule>
    <cfRule type="cellIs" dxfId="10" priority="13" operator="equal">
      <formula>"Baja"</formula>
    </cfRule>
    <cfRule type="cellIs" dxfId="9" priority="14" operator="equal">
      <formula>"Muy baja"</formula>
    </cfRule>
  </conditionalFormatting>
  <conditionalFormatting sqref="O13">
    <cfRule type="cellIs" dxfId="8" priority="5" operator="equal">
      <formula>"Catastrófico"</formula>
    </cfRule>
    <cfRule type="cellIs" dxfId="7" priority="6" operator="equal">
      <formula>"Mayor"</formula>
    </cfRule>
    <cfRule type="cellIs" dxfId="6" priority="7" operator="equal">
      <formula>"Moderado"</formula>
    </cfRule>
    <cfRule type="cellIs" dxfId="5" priority="8" operator="equal">
      <formula>"Menor"</formula>
    </cfRule>
    <cfRule type="cellIs" dxfId="4" priority="9" operator="equal">
      <formula>"Leve"</formula>
    </cfRule>
  </conditionalFormatting>
  <conditionalFormatting sqref="AG13">
    <cfRule type="cellIs" dxfId="3" priority="1" operator="equal">
      <formula>"Extrema"</formula>
    </cfRule>
    <cfRule type="cellIs" dxfId="2" priority="2" operator="equal">
      <formula>"Alta"</formula>
    </cfRule>
    <cfRule type="cellIs" dxfId="1" priority="3" operator="equal">
      <formula>"Moderada"</formula>
    </cfRule>
    <cfRule type="cellIs" dxfId="0" priority="4" operator="equal">
      <formula>"Baja"</formula>
    </cfRule>
  </conditionalFormatting>
  <dataValidations count="7">
    <dataValidation allowBlank="1" showInputMessage="1" showErrorMessage="1" prompt="- Se investigan y se resuelven Oportunamente (15)_x000a__x000a_- No se investigan y resuelven Oportunamente (0)_x000a_" sqref="Y7"/>
    <dataValidation allowBlank="1" showInputMessage="1" showErrorMessage="1" prompt="Responder afirmativamente de UNA a CINCO pregunta(s) genera un impacto MODERADO._x000a__x000a_Responder afirmativamente de SEIS a ONCE preguntas genera un impacto MAYOR._x000a__x000a_Responder afirmativamente de DOCE a DIECINUEVE preguntas genera un impacto CATASTRÓFICO." sqref="K7:M7"/>
    <dataValidation allowBlank="1" showInputMessage="1" showErrorMessage="1" prompt="Las consecuencias que puede ocasionar a la organización la materialización del Riesgo" sqref="C7"/>
    <dataValidation allowBlank="1" showInputMessage="1" showErrorMessage="1" prompt="Manual: Controles ejecutados por personas_x000a__x000a_Automático: Son ejecutados por un sistema" sqref="W7"/>
    <dataValidation allowBlank="1" showInputMessage="1" showErrorMessage="1" prompt="Preventivo: Evitar un evento no deseado en el momento que se produce, es decir intenta evitar la ocurrencia_x000a_Detectivos: Identificar un evento o resultado no previsto después de que se haya producido, es decir corregir _x000a_Correctivo: Tiene costos implicitos " sqref="U7"/>
    <dataValidation allowBlank="1" showInputMessage="1" showErrorMessage="1" prompt="_x000a__x000a_" sqref="P7"/>
    <dataValidation allowBlank="1" showInputMessage="1" showErrorMessage="1" prompt="- Prevenir (15)_x000a__x000a_- Detectar (10)_x000a__x000a_- No es un Control (0)" sqref="AA7:AB7"/>
  </dataValidations>
  <printOptions horizontalCentered="1"/>
  <pageMargins left="0.39370078740157483" right="0.39370078740157483" top="0.39370078740157483" bottom="0.39370078740157483" header="0.31496062992125984" footer="0.31496062992125984"/>
  <pageSetup paperSize="5" scale="25" pageOrder="overThenDown" orientation="landscape" r:id="rId1"/>
  <headerFooter>
    <oddFooter>&amp;CPág. &amp;P de &amp;N</oddFooter>
  </headerFooter>
  <colBreaks count="1" manualBreakCount="1">
    <brk id="18" max="27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'No Eliminar'!$K$3:$K$5</xm:f>
          </x14:formula1>
          <xm:sqref>W8 W11:W13</xm:sqref>
        </x14:dataValidation>
        <x14:dataValidation type="list" allowBlank="1" showInputMessage="1" showErrorMessage="1">
          <x14:formula1>
            <xm:f>'No Eliminar'!$R$9:$R$11</xm:f>
          </x14:formula1>
          <xm:sqref>AA8:AA9 AA11:AA13</xm:sqref>
        </x14:dataValidation>
        <x14:dataValidation type="list" allowBlank="1" showInputMessage="1" showErrorMessage="1">
          <x14:formula1>
            <xm:f>'No Eliminar'!$S$9:$S$11</xm:f>
          </x14:formula1>
          <xm:sqref>AB8 AB11:AB13</xm:sqref>
        </x14:dataValidation>
        <x14:dataValidation type="list" allowBlank="1" showInputMessage="1" showErrorMessage="1">
          <x14:formula1>
            <xm:f>'No Eliminar'!$K$3:$K$4</xm:f>
          </x14:formula1>
          <xm:sqref>W9:W10</xm:sqref>
        </x14:dataValidation>
        <x14:dataValidation type="list" allowBlank="1" showInputMessage="1" showErrorMessage="1">
          <x14:formula1>
            <xm:f>'No Eliminar'!$R$9:$R$10</xm:f>
          </x14:formula1>
          <xm:sqref>AA10</xm:sqref>
        </x14:dataValidation>
        <x14:dataValidation type="list" allowBlank="1" showInputMessage="1" showErrorMessage="1">
          <x14:formula1>
            <xm:f>'No Eliminar'!$S$9:$S$10</xm:f>
          </x14:formula1>
          <xm:sqref>AB9:AB10</xm:sqref>
        </x14:dataValidation>
        <x14:dataValidation type="list" allowBlank="1" showInputMessage="1" showErrorMessage="1">
          <x14:formula1>
            <xm:f>'No Eliminar'!$T$9:$T$15</xm:f>
          </x14:formula1>
          <xm:sqref>F8:F13</xm:sqref>
        </x14:dataValidation>
        <x14:dataValidation type="list" allowBlank="1" showInputMessage="1" showErrorMessage="1">
          <x14:formula1>
            <xm:f>'No Eliminar'!$Q$16:$Q$20</xm:f>
          </x14:formula1>
          <xm:sqref>K8:K13</xm:sqref>
        </x14:dataValidation>
        <x14:dataValidation type="list" allowBlank="1" showInputMessage="1" showErrorMessage="1">
          <x14:formula1>
            <xm:f>'No Eliminar'!$I$14:$I$25</xm:f>
          </x14:formula1>
          <xm:sqref>N8:N13</xm:sqref>
        </x14:dataValidation>
        <x14:dataValidation type="list" allowBlank="1" showInputMessage="1" showErrorMessage="1">
          <x14:formula1>
            <xm:f>'No Eliminar'!$J$3:$J$5</xm:f>
          </x14:formula1>
          <xm:sqref>U8:U13</xm:sqref>
        </x14:dataValidation>
        <x14:dataValidation type="list" allowBlank="1" showInputMessage="1" showErrorMessage="1">
          <x14:formula1>
            <xm:f>'No Eliminar'!$R$3:$R$6</xm:f>
          </x14:formula1>
          <xm:sqref>AH8:AH13</xm:sqref>
        </x14:dataValidation>
        <x14:dataValidation type="list" allowBlank="1" showInputMessage="1" showErrorMessage="1">
          <x14:formula1>
            <xm:f>'No Eliminar'!$Q$9:$Q$10</xm:f>
          </x14:formula1>
          <xm:sqref>Z8:Z13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J20"/>
  <sheetViews>
    <sheetView showGridLines="0" zoomScaleNormal="100" workbookViewId="0"/>
  </sheetViews>
  <sheetFormatPr baseColWidth="10" defaultColWidth="9.28515625" defaultRowHeight="16.5" x14ac:dyDescent="0.3"/>
  <cols>
    <col min="1" max="5" width="3.7109375" style="10" customWidth="1"/>
    <col min="6" max="6" width="1.28515625" style="10" customWidth="1"/>
    <col min="7" max="36" width="3.7109375" style="10" customWidth="1"/>
    <col min="37" max="16384" width="9.28515625" style="10"/>
  </cols>
  <sheetData>
    <row r="1" spans="3:36" ht="18" customHeight="1" x14ac:dyDescent="0.3"/>
    <row r="4" spans="3:36" ht="51" customHeight="1" x14ac:dyDescent="0.3">
      <c r="C4" s="11"/>
      <c r="D4" s="11"/>
      <c r="E4" s="216" t="s">
        <v>86</v>
      </c>
      <c r="F4" s="11"/>
      <c r="G4" s="208" t="s">
        <v>34</v>
      </c>
      <c r="H4" s="208"/>
      <c r="I4" s="208"/>
      <c r="J4" s="208"/>
      <c r="K4" s="208"/>
      <c r="L4" s="208"/>
      <c r="M4" s="209">
        <v>5</v>
      </c>
      <c r="N4" s="209"/>
      <c r="O4" s="209"/>
      <c r="P4" s="209"/>
      <c r="Q4" s="209">
        <v>10</v>
      </c>
      <c r="R4" s="209"/>
      <c r="S4" s="209"/>
      <c r="T4" s="209"/>
      <c r="U4" s="207">
        <v>15</v>
      </c>
      <c r="V4" s="207"/>
      <c r="W4" s="207"/>
      <c r="X4" s="207"/>
      <c r="Y4" s="207">
        <v>20</v>
      </c>
      <c r="Z4" s="207"/>
      <c r="AA4" s="207"/>
      <c r="AB4" s="207"/>
      <c r="AC4" s="207">
        <v>25</v>
      </c>
      <c r="AD4" s="207"/>
      <c r="AE4" s="207"/>
      <c r="AF4" s="207"/>
      <c r="AG4" s="11"/>
      <c r="AH4" s="11"/>
      <c r="AI4" s="11"/>
      <c r="AJ4" s="12"/>
    </row>
    <row r="5" spans="3:36" ht="51" customHeight="1" x14ac:dyDescent="0.3">
      <c r="C5" s="11"/>
      <c r="D5" s="11"/>
      <c r="E5" s="216"/>
      <c r="F5" s="11"/>
      <c r="G5" s="208" t="s">
        <v>33</v>
      </c>
      <c r="H5" s="208"/>
      <c r="I5" s="208"/>
      <c r="J5" s="208"/>
      <c r="K5" s="208"/>
      <c r="L5" s="208"/>
      <c r="M5" s="210">
        <v>4</v>
      </c>
      <c r="N5" s="210"/>
      <c r="O5" s="210"/>
      <c r="P5" s="210"/>
      <c r="Q5" s="209">
        <v>8</v>
      </c>
      <c r="R5" s="209"/>
      <c r="S5" s="209"/>
      <c r="T5" s="209"/>
      <c r="U5" s="209">
        <v>12</v>
      </c>
      <c r="V5" s="209"/>
      <c r="W5" s="209"/>
      <c r="X5" s="209"/>
      <c r="Y5" s="207">
        <v>16</v>
      </c>
      <c r="Z5" s="207"/>
      <c r="AA5" s="207"/>
      <c r="AB5" s="207"/>
      <c r="AC5" s="207">
        <v>20</v>
      </c>
      <c r="AD5" s="207"/>
      <c r="AE5" s="207"/>
      <c r="AF5" s="207"/>
      <c r="AG5" s="11"/>
      <c r="AH5" s="11"/>
      <c r="AI5" s="11"/>
      <c r="AJ5" s="12"/>
    </row>
    <row r="6" spans="3:36" ht="51" customHeight="1" x14ac:dyDescent="0.3">
      <c r="C6" s="11"/>
      <c r="D6" s="11"/>
      <c r="E6" s="216"/>
      <c r="F6" s="11"/>
      <c r="G6" s="208" t="s">
        <v>100</v>
      </c>
      <c r="H6" s="208"/>
      <c r="I6" s="208"/>
      <c r="J6" s="208"/>
      <c r="K6" s="208"/>
      <c r="L6" s="208"/>
      <c r="M6" s="215">
        <v>3</v>
      </c>
      <c r="N6" s="215"/>
      <c r="O6" s="215"/>
      <c r="P6" s="215"/>
      <c r="Q6" s="210">
        <v>6</v>
      </c>
      <c r="R6" s="210"/>
      <c r="S6" s="210"/>
      <c r="T6" s="210"/>
      <c r="U6" s="209">
        <v>9</v>
      </c>
      <c r="V6" s="209"/>
      <c r="W6" s="209"/>
      <c r="X6" s="209"/>
      <c r="Y6" s="207">
        <v>12</v>
      </c>
      <c r="Z6" s="207"/>
      <c r="AA6" s="207"/>
      <c r="AB6" s="207"/>
      <c r="AC6" s="207">
        <v>15</v>
      </c>
      <c r="AD6" s="207"/>
      <c r="AE6" s="207"/>
      <c r="AF6" s="207"/>
      <c r="AG6" s="11"/>
      <c r="AH6" s="11"/>
      <c r="AI6" s="11"/>
      <c r="AJ6" s="13"/>
    </row>
    <row r="7" spans="3:36" ht="51" customHeight="1" x14ac:dyDescent="0.3">
      <c r="C7" s="11"/>
      <c r="D7" s="11"/>
      <c r="E7" s="216"/>
      <c r="F7" s="11"/>
      <c r="G7" s="208" t="s">
        <v>32</v>
      </c>
      <c r="H7" s="208"/>
      <c r="I7" s="208"/>
      <c r="J7" s="208"/>
      <c r="K7" s="208"/>
      <c r="L7" s="208"/>
      <c r="M7" s="215">
        <v>2</v>
      </c>
      <c r="N7" s="215"/>
      <c r="O7" s="215"/>
      <c r="P7" s="215"/>
      <c r="Q7" s="215">
        <v>4</v>
      </c>
      <c r="R7" s="215"/>
      <c r="S7" s="215"/>
      <c r="T7" s="215"/>
      <c r="U7" s="210">
        <v>6</v>
      </c>
      <c r="V7" s="210"/>
      <c r="W7" s="210"/>
      <c r="X7" s="210"/>
      <c r="Y7" s="209">
        <v>8</v>
      </c>
      <c r="Z7" s="209"/>
      <c r="AA7" s="209">
        <v>8</v>
      </c>
      <c r="AB7" s="209"/>
      <c r="AC7" s="207">
        <v>10</v>
      </c>
      <c r="AD7" s="207"/>
      <c r="AE7" s="207"/>
      <c r="AF7" s="207"/>
      <c r="AG7" s="11"/>
      <c r="AH7" s="11"/>
      <c r="AI7" s="11"/>
      <c r="AJ7" s="13" t="s">
        <v>25</v>
      </c>
    </row>
    <row r="8" spans="3:36" ht="51" customHeight="1" x14ac:dyDescent="0.3">
      <c r="C8" s="11"/>
      <c r="D8" s="11"/>
      <c r="E8" s="216"/>
      <c r="F8" s="11"/>
      <c r="G8" s="208" t="s">
        <v>87</v>
      </c>
      <c r="H8" s="208"/>
      <c r="I8" s="208"/>
      <c r="J8" s="208"/>
      <c r="K8" s="208"/>
      <c r="L8" s="208"/>
      <c r="M8" s="215">
        <v>1</v>
      </c>
      <c r="N8" s="215"/>
      <c r="O8" s="215"/>
      <c r="P8" s="215"/>
      <c r="Q8" s="215">
        <v>2</v>
      </c>
      <c r="R8" s="215"/>
      <c r="S8" s="215"/>
      <c r="T8" s="215"/>
      <c r="U8" s="210">
        <v>3</v>
      </c>
      <c r="V8" s="210"/>
      <c r="W8" s="210"/>
      <c r="X8" s="210"/>
      <c r="Y8" s="209">
        <v>4</v>
      </c>
      <c r="Z8" s="209"/>
      <c r="AA8" s="209"/>
      <c r="AB8" s="209"/>
      <c r="AC8" s="209">
        <v>5</v>
      </c>
      <c r="AD8" s="209"/>
      <c r="AE8" s="209"/>
      <c r="AF8" s="209"/>
      <c r="AG8" s="11"/>
      <c r="AH8" s="11"/>
      <c r="AI8" s="11"/>
      <c r="AJ8" s="12"/>
    </row>
    <row r="9" spans="3:36" ht="45" customHeight="1" x14ac:dyDescent="0.3">
      <c r="C9" s="11"/>
      <c r="D9" s="11"/>
      <c r="E9" s="216"/>
      <c r="F9" s="11"/>
      <c r="G9" s="214"/>
      <c r="H9" s="214"/>
      <c r="I9" s="214"/>
      <c r="J9" s="214"/>
      <c r="K9" s="214"/>
      <c r="L9" s="214"/>
      <c r="M9" s="208" t="s">
        <v>27</v>
      </c>
      <c r="N9" s="208"/>
      <c r="O9" s="208"/>
      <c r="P9" s="208"/>
      <c r="Q9" s="208" t="s">
        <v>28</v>
      </c>
      <c r="R9" s="208"/>
      <c r="S9" s="208"/>
      <c r="T9" s="208"/>
      <c r="U9" s="208" t="s">
        <v>29</v>
      </c>
      <c r="V9" s="208"/>
      <c r="W9" s="208"/>
      <c r="X9" s="208"/>
      <c r="Y9" s="208" t="s">
        <v>30</v>
      </c>
      <c r="Z9" s="208"/>
      <c r="AA9" s="208"/>
      <c r="AB9" s="208"/>
      <c r="AC9" s="208" t="s">
        <v>31</v>
      </c>
      <c r="AD9" s="208"/>
      <c r="AE9" s="208"/>
      <c r="AF9" s="208"/>
      <c r="AG9" s="11"/>
      <c r="AH9" s="11"/>
      <c r="AI9" s="11"/>
      <c r="AJ9" s="13" t="s">
        <v>24</v>
      </c>
    </row>
    <row r="10" spans="3:36" ht="11.25" customHeight="1" x14ac:dyDescent="0.3">
      <c r="C10" s="11"/>
      <c r="D10" s="11"/>
      <c r="E10" s="11"/>
      <c r="F10" s="11"/>
      <c r="G10" s="14"/>
      <c r="H10" s="14"/>
      <c r="I10" s="14"/>
      <c r="J10" s="14"/>
      <c r="K10" s="14"/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1"/>
      <c r="AH10" s="11"/>
      <c r="AI10" s="11"/>
      <c r="AJ10" s="13"/>
    </row>
    <row r="11" spans="3:36" s="18" customFormat="1" ht="20.25" customHeight="1" x14ac:dyDescent="0.3">
      <c r="C11" s="16"/>
      <c r="D11" s="16"/>
      <c r="E11" s="16"/>
      <c r="F11" s="16"/>
      <c r="G11" s="213" t="s">
        <v>3</v>
      </c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16"/>
      <c r="AH11" s="16"/>
      <c r="AI11" s="16"/>
      <c r="AJ11" s="17"/>
    </row>
    <row r="12" spans="3:36" x14ac:dyDescent="0.3">
      <c r="C12" s="11"/>
      <c r="D12" s="11"/>
      <c r="E12" s="11"/>
      <c r="F12" s="11"/>
      <c r="G12" s="11"/>
      <c r="H12" s="11"/>
      <c r="I12" s="19"/>
      <c r="J12" s="20"/>
      <c r="K12" s="21"/>
      <c r="L12" s="22"/>
      <c r="M12" s="22"/>
      <c r="N12" s="21"/>
      <c r="O12" s="22"/>
      <c r="P12" s="22"/>
      <c r="Q12" s="21"/>
      <c r="R12" s="22"/>
      <c r="S12" s="22"/>
      <c r="T12" s="21"/>
      <c r="U12" s="22"/>
      <c r="V12" s="22"/>
      <c r="W12" s="22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3:36" x14ac:dyDescent="0.3">
      <c r="C13" s="11"/>
      <c r="D13" s="11"/>
      <c r="E13" s="11"/>
      <c r="F13" s="11"/>
      <c r="G13" s="11"/>
      <c r="H13" s="11"/>
      <c r="I13" s="23"/>
      <c r="J13" s="16"/>
      <c r="K13" s="11"/>
      <c r="L13" s="11"/>
      <c r="M13" s="24" t="s">
        <v>35</v>
      </c>
      <c r="N13" s="25" t="s">
        <v>36</v>
      </c>
      <c r="O13" s="26"/>
      <c r="P13" s="27"/>
      <c r="Q13" s="28" t="s">
        <v>37</v>
      </c>
      <c r="R13" s="25" t="s">
        <v>38</v>
      </c>
      <c r="S13" s="26"/>
      <c r="T13" s="27"/>
      <c r="U13" s="29" t="s">
        <v>39</v>
      </c>
      <c r="V13" s="25" t="s">
        <v>40</v>
      </c>
      <c r="W13" s="30"/>
      <c r="X13" s="27"/>
      <c r="Y13" s="31" t="s">
        <v>41</v>
      </c>
      <c r="Z13" s="25" t="s">
        <v>42</v>
      </c>
      <c r="AA13" s="27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3:36" x14ac:dyDescent="0.3">
      <c r="C14" s="11"/>
      <c r="D14" s="11"/>
      <c r="E14" s="11"/>
      <c r="F14" s="11"/>
      <c r="G14" s="11"/>
      <c r="H14" s="11"/>
      <c r="I14" s="32"/>
      <c r="J14" s="21"/>
      <c r="K14" s="20"/>
      <c r="L14" s="33"/>
      <c r="M14" s="32"/>
      <c r="N14" s="21"/>
      <c r="O14" s="32"/>
      <c r="P14" s="32"/>
      <c r="Q14" s="21"/>
      <c r="R14" s="32"/>
      <c r="S14" s="32"/>
      <c r="T14" s="21"/>
      <c r="U14" s="32"/>
      <c r="V14" s="32"/>
      <c r="W14" s="32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3:36" x14ac:dyDescent="0.3">
      <c r="C15" s="212" t="s">
        <v>43</v>
      </c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</row>
    <row r="16" spans="3:36" x14ac:dyDescent="0.3">
      <c r="C16" s="11"/>
      <c r="D16" s="11"/>
      <c r="E16" s="11"/>
      <c r="F16" s="11"/>
      <c r="G16" s="11"/>
      <c r="H16" s="11"/>
      <c r="I16" s="16"/>
      <c r="J16" s="16"/>
      <c r="K16" s="34"/>
      <c r="L16" s="34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3:36" x14ac:dyDescent="0.3">
      <c r="C17" s="11"/>
      <c r="D17" s="11"/>
      <c r="E17" s="11"/>
      <c r="F17" s="11"/>
      <c r="G17" s="11"/>
      <c r="H17" s="11"/>
      <c r="I17" s="32"/>
      <c r="J17" s="21"/>
      <c r="K17" s="20"/>
      <c r="L17" s="20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3:36" ht="32.25" customHeight="1" x14ac:dyDescent="0.3">
      <c r="C18" s="211" t="s">
        <v>88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</row>
    <row r="19" spans="3:36" x14ac:dyDescent="0.3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3:36" x14ac:dyDescent="0.3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</sheetData>
  <mergeCells count="40">
    <mergeCell ref="AC6:AF6"/>
    <mergeCell ref="Y6:AB6"/>
    <mergeCell ref="M9:P9"/>
    <mergeCell ref="Q9:T9"/>
    <mergeCell ref="U9:X9"/>
    <mergeCell ref="Y9:AB9"/>
    <mergeCell ref="AC7:AF7"/>
    <mergeCell ref="G7:L7"/>
    <mergeCell ref="M7:P7"/>
    <mergeCell ref="Q7:T7"/>
    <mergeCell ref="U7:X7"/>
    <mergeCell ref="Y7:AB7"/>
    <mergeCell ref="C18:AJ18"/>
    <mergeCell ref="C15:AJ15"/>
    <mergeCell ref="G11:AF11"/>
    <mergeCell ref="G9:L9"/>
    <mergeCell ref="AC8:AF8"/>
    <mergeCell ref="G8:L8"/>
    <mergeCell ref="M8:P8"/>
    <mergeCell ref="Q8:T8"/>
    <mergeCell ref="U8:X8"/>
    <mergeCell ref="Y8:AB8"/>
    <mergeCell ref="AC9:AF9"/>
    <mergeCell ref="E4:E9"/>
    <mergeCell ref="G6:L6"/>
    <mergeCell ref="M6:P6"/>
    <mergeCell ref="Q6:T6"/>
    <mergeCell ref="U6:X6"/>
    <mergeCell ref="Y5:AB5"/>
    <mergeCell ref="AC5:AF5"/>
    <mergeCell ref="Y4:AB4"/>
    <mergeCell ref="AC4:AF4"/>
    <mergeCell ref="G4:L4"/>
    <mergeCell ref="M4:P4"/>
    <mergeCell ref="Q4:T4"/>
    <mergeCell ref="U4:X4"/>
    <mergeCell ref="G5:L5"/>
    <mergeCell ref="M5:P5"/>
    <mergeCell ref="Q5:T5"/>
    <mergeCell ref="U5:X5"/>
  </mergeCells>
  <pageMargins left="0.39370078740157483" right="0.39370078740157483" top="0.39370078740157483" bottom="0.39370078740157483" header="0.31496062992125984" footer="0.31496062992125984"/>
  <pageSetup scale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8"/>
  <sheetViews>
    <sheetView zoomScale="85" zoomScaleNormal="85" workbookViewId="0">
      <selection activeCell="D2" sqref="D2"/>
    </sheetView>
  </sheetViews>
  <sheetFormatPr baseColWidth="10" defaultColWidth="11.42578125" defaultRowHeight="15" x14ac:dyDescent="0.25"/>
  <cols>
    <col min="1" max="1" width="11.42578125" style="1"/>
    <col min="2" max="2" width="13.85546875" style="1" customWidth="1"/>
    <col min="3" max="3" width="41.5703125" style="1" customWidth="1"/>
    <col min="4" max="4" width="30.5703125" style="1" customWidth="1"/>
    <col min="5" max="5" width="12.28515625" style="1" bestFit="1" customWidth="1"/>
    <col min="6" max="6" width="12.28515625" style="1" customWidth="1"/>
    <col min="7" max="8" width="23.5703125" style="1" customWidth="1"/>
    <col min="9" max="9" width="24.85546875" style="68" customWidth="1"/>
    <col min="10" max="10" width="59.7109375" style="68" customWidth="1"/>
    <col min="11" max="11" width="16.28515625" style="1" customWidth="1"/>
    <col min="12" max="12" width="17.140625" style="1" customWidth="1"/>
    <col min="13" max="13" width="19.5703125" style="1" customWidth="1"/>
    <col min="14" max="14" width="37.28515625" style="1" customWidth="1"/>
    <col min="15" max="15" width="21.42578125" style="1" customWidth="1"/>
    <col min="16" max="16" width="11.42578125" style="1"/>
    <col min="17" max="17" width="16.140625" style="1" customWidth="1"/>
    <col min="18" max="18" width="11.42578125" style="1"/>
    <col min="19" max="19" width="17" style="1" customWidth="1"/>
    <col min="20" max="20" width="33.42578125" style="1" customWidth="1"/>
    <col min="21" max="16384" width="11.42578125" style="1"/>
  </cols>
  <sheetData>
    <row r="2" spans="2:20" x14ac:dyDescent="0.25">
      <c r="B2" s="2" t="s">
        <v>44</v>
      </c>
      <c r="C2" s="2" t="s">
        <v>44</v>
      </c>
      <c r="D2" s="2" t="s">
        <v>45</v>
      </c>
      <c r="E2" s="2" t="s">
        <v>22</v>
      </c>
      <c r="F2" s="2" t="s">
        <v>111</v>
      </c>
      <c r="G2" s="2" t="s">
        <v>23</v>
      </c>
      <c r="H2" s="2" t="s">
        <v>111</v>
      </c>
      <c r="I2" s="67" t="s">
        <v>101</v>
      </c>
      <c r="J2" s="67" t="s">
        <v>46</v>
      </c>
      <c r="K2" s="2" t="s">
        <v>140</v>
      </c>
      <c r="L2" s="2" t="s">
        <v>22</v>
      </c>
      <c r="M2" s="2" t="s">
        <v>23</v>
      </c>
      <c r="N2" s="2" t="s">
        <v>47</v>
      </c>
      <c r="Q2" s="2" t="s">
        <v>48</v>
      </c>
    </row>
    <row r="3" spans="2:20" x14ac:dyDescent="0.25">
      <c r="B3" s="1" t="s">
        <v>49</v>
      </c>
      <c r="C3" s="1" t="s">
        <v>50</v>
      </c>
      <c r="D3" s="1" t="s">
        <v>7</v>
      </c>
      <c r="E3" s="3" t="s">
        <v>110</v>
      </c>
      <c r="F3" s="45">
        <v>0.2</v>
      </c>
      <c r="G3" s="1" t="s">
        <v>112</v>
      </c>
      <c r="H3" s="45">
        <v>0.2</v>
      </c>
      <c r="I3" s="68" t="s">
        <v>81</v>
      </c>
      <c r="J3" s="68" t="s">
        <v>21</v>
      </c>
      <c r="K3" s="1" t="s">
        <v>141</v>
      </c>
      <c r="L3" s="3" t="s">
        <v>110</v>
      </c>
      <c r="M3" s="1" t="s">
        <v>112</v>
      </c>
      <c r="N3" s="49" t="s">
        <v>114</v>
      </c>
      <c r="O3" s="1" t="s">
        <v>25</v>
      </c>
      <c r="R3" s="1" t="s">
        <v>189</v>
      </c>
    </row>
    <row r="4" spans="2:20" x14ac:dyDescent="0.25">
      <c r="B4" s="1" t="s">
        <v>96</v>
      </c>
      <c r="C4" s="1" t="s">
        <v>51</v>
      </c>
      <c r="D4" s="1" t="s">
        <v>8</v>
      </c>
      <c r="E4" s="3" t="s">
        <v>25</v>
      </c>
      <c r="F4" s="45">
        <v>0.4</v>
      </c>
      <c r="G4" s="1" t="s">
        <v>11</v>
      </c>
      <c r="H4" s="45">
        <v>0.4</v>
      </c>
      <c r="I4" s="69" t="s">
        <v>82</v>
      </c>
      <c r="J4" s="68" t="s">
        <v>80</v>
      </c>
      <c r="K4" s="1" t="s">
        <v>142</v>
      </c>
      <c r="L4" s="3" t="s">
        <v>25</v>
      </c>
      <c r="M4" s="1" t="s">
        <v>11</v>
      </c>
      <c r="N4" s="49" t="s">
        <v>115</v>
      </c>
      <c r="O4" s="1" t="s">
        <v>25</v>
      </c>
      <c r="R4" s="1" t="s">
        <v>188</v>
      </c>
    </row>
    <row r="5" spans="2:20" x14ac:dyDescent="0.25">
      <c r="B5" s="1" t="s">
        <v>52</v>
      </c>
      <c r="C5" s="1" t="s">
        <v>53</v>
      </c>
      <c r="D5" s="1" t="s">
        <v>14</v>
      </c>
      <c r="E5" s="3" t="s">
        <v>108</v>
      </c>
      <c r="F5" s="45">
        <v>0.6</v>
      </c>
      <c r="G5" s="1" t="s">
        <v>13</v>
      </c>
      <c r="H5" s="45">
        <v>0.6</v>
      </c>
      <c r="I5" s="68" t="s">
        <v>83</v>
      </c>
      <c r="J5" s="68" t="s">
        <v>139</v>
      </c>
      <c r="L5" s="3" t="s">
        <v>108</v>
      </c>
      <c r="M5" s="1" t="s">
        <v>13</v>
      </c>
      <c r="N5" s="47" t="s">
        <v>116</v>
      </c>
      <c r="O5" s="1" t="s">
        <v>171</v>
      </c>
      <c r="R5" s="1" t="s">
        <v>167</v>
      </c>
    </row>
    <row r="6" spans="2:20" x14ac:dyDescent="0.25">
      <c r="B6" s="1" t="s">
        <v>54</v>
      </c>
      <c r="C6" s="1" t="s">
        <v>54</v>
      </c>
      <c r="D6" s="1" t="s">
        <v>17</v>
      </c>
      <c r="E6" s="3" t="s">
        <v>26</v>
      </c>
      <c r="F6" s="45">
        <v>0.8</v>
      </c>
      <c r="G6" s="1" t="s">
        <v>10</v>
      </c>
      <c r="H6" s="45">
        <v>0.8</v>
      </c>
      <c r="I6" s="68" t="s">
        <v>84</v>
      </c>
      <c r="J6" s="70" t="s">
        <v>164</v>
      </c>
      <c r="L6" s="3" t="s">
        <v>26</v>
      </c>
      <c r="M6" s="1" t="s">
        <v>10</v>
      </c>
      <c r="N6" s="50" t="s">
        <v>117</v>
      </c>
      <c r="O6" s="1" t="s">
        <v>26</v>
      </c>
      <c r="R6" s="1" t="s">
        <v>187</v>
      </c>
    </row>
    <row r="7" spans="2:20" x14ac:dyDescent="0.25">
      <c r="B7" s="1" t="s">
        <v>95</v>
      </c>
      <c r="C7" s="1" t="s">
        <v>55</v>
      </c>
      <c r="D7" s="1" t="s">
        <v>12</v>
      </c>
      <c r="E7" s="3" t="s">
        <v>109</v>
      </c>
      <c r="F7" s="45">
        <v>1</v>
      </c>
      <c r="G7" s="1" t="s">
        <v>113</v>
      </c>
      <c r="H7" s="45">
        <v>1</v>
      </c>
      <c r="I7" s="69"/>
      <c r="L7" s="51" t="s">
        <v>109</v>
      </c>
      <c r="M7" s="52" t="s">
        <v>113</v>
      </c>
      <c r="N7" s="48" t="s">
        <v>118</v>
      </c>
      <c r="O7" s="1" t="s">
        <v>24</v>
      </c>
    </row>
    <row r="8" spans="2:20" x14ac:dyDescent="0.25">
      <c r="B8" s="1" t="s">
        <v>55</v>
      </c>
      <c r="C8" s="1" t="s">
        <v>95</v>
      </c>
      <c r="D8" s="1" t="s">
        <v>15</v>
      </c>
      <c r="E8" s="3" t="s">
        <v>76</v>
      </c>
      <c r="F8" s="3"/>
      <c r="G8" s="3" t="s">
        <v>6</v>
      </c>
      <c r="H8" s="3"/>
      <c r="L8" s="51"/>
      <c r="M8" s="51"/>
      <c r="N8" s="49" t="s">
        <v>119</v>
      </c>
      <c r="O8" s="1" t="s">
        <v>25</v>
      </c>
      <c r="Q8" s="2" t="s">
        <v>145</v>
      </c>
      <c r="R8" s="2" t="s">
        <v>149</v>
      </c>
      <c r="S8" s="2" t="s">
        <v>153</v>
      </c>
      <c r="T8" s="2" t="s">
        <v>163</v>
      </c>
    </row>
    <row r="9" spans="2:20" x14ac:dyDescent="0.25">
      <c r="B9" s="1" t="s">
        <v>51</v>
      </c>
      <c r="C9" s="1" t="s">
        <v>96</v>
      </c>
      <c r="D9" s="1" t="s">
        <v>18</v>
      </c>
      <c r="E9" s="3" t="s">
        <v>9</v>
      </c>
      <c r="F9" s="3"/>
      <c r="G9" s="3" t="s">
        <v>11</v>
      </c>
      <c r="H9" s="3"/>
      <c r="L9" s="51"/>
      <c r="M9" s="51"/>
      <c r="N9" s="47" t="s">
        <v>120</v>
      </c>
      <c r="O9" s="1" t="s">
        <v>171</v>
      </c>
      <c r="Q9" s="1" t="s">
        <v>146</v>
      </c>
      <c r="R9" s="1" t="s">
        <v>150</v>
      </c>
      <c r="S9" s="1" t="s">
        <v>154</v>
      </c>
      <c r="T9" s="46" t="s">
        <v>156</v>
      </c>
    </row>
    <row r="10" spans="2:20" x14ac:dyDescent="0.25">
      <c r="B10" s="1" t="s">
        <v>56</v>
      </c>
      <c r="C10" s="1" t="s">
        <v>57</v>
      </c>
      <c r="E10" s="3" t="s">
        <v>73</v>
      </c>
      <c r="F10" s="3"/>
      <c r="G10" s="3" t="s">
        <v>13</v>
      </c>
      <c r="H10" s="3"/>
      <c r="L10" s="51"/>
      <c r="M10" s="51"/>
      <c r="N10" s="47" t="s">
        <v>121</v>
      </c>
      <c r="O10" s="1" t="s">
        <v>171</v>
      </c>
      <c r="Q10" s="1" t="s">
        <v>147</v>
      </c>
      <c r="R10" s="1" t="s">
        <v>151</v>
      </c>
      <c r="S10" s="1" t="s">
        <v>155</v>
      </c>
      <c r="T10" s="46" t="s">
        <v>157</v>
      </c>
    </row>
    <row r="11" spans="2:20" x14ac:dyDescent="0.25">
      <c r="B11" s="1" t="s">
        <v>50</v>
      </c>
      <c r="C11" s="1" t="s">
        <v>58</v>
      </c>
      <c r="E11" s="3" t="s">
        <v>16</v>
      </c>
      <c r="F11" s="3"/>
      <c r="G11" s="3" t="s">
        <v>10</v>
      </c>
      <c r="H11" s="3"/>
      <c r="L11" s="51"/>
      <c r="M11" s="51"/>
      <c r="N11" s="50" t="s">
        <v>122</v>
      </c>
      <c r="O11" s="1" t="s">
        <v>26</v>
      </c>
      <c r="T11" s="46" t="s">
        <v>158</v>
      </c>
    </row>
    <row r="12" spans="2:20" x14ac:dyDescent="0.25">
      <c r="B12" s="1" t="s">
        <v>59</v>
      </c>
      <c r="C12" s="1" t="s">
        <v>59</v>
      </c>
      <c r="E12" s="3" t="s">
        <v>19</v>
      </c>
      <c r="F12" s="3"/>
      <c r="G12" s="3" t="s">
        <v>20</v>
      </c>
      <c r="H12" s="3"/>
      <c r="L12" s="51"/>
      <c r="M12" s="51"/>
      <c r="N12" s="48" t="s">
        <v>123</v>
      </c>
      <c r="O12" s="1" t="s">
        <v>24</v>
      </c>
      <c r="T12" s="46" t="s">
        <v>159</v>
      </c>
    </row>
    <row r="13" spans="2:20" x14ac:dyDescent="0.25">
      <c r="B13" s="1" t="s">
        <v>60</v>
      </c>
      <c r="C13" s="1" t="s">
        <v>61</v>
      </c>
      <c r="N13" s="47" t="s">
        <v>124</v>
      </c>
      <c r="O13" s="1" t="s">
        <v>171</v>
      </c>
      <c r="T13" s="46" t="s">
        <v>160</v>
      </c>
    </row>
    <row r="14" spans="2:20" x14ac:dyDescent="0.25">
      <c r="B14" s="1" t="s">
        <v>53</v>
      </c>
      <c r="C14" s="1" t="s">
        <v>62</v>
      </c>
      <c r="I14" t="s">
        <v>193</v>
      </c>
      <c r="J14" s="71"/>
      <c r="N14" s="47" t="s">
        <v>125</v>
      </c>
      <c r="O14" s="1" t="s">
        <v>171</v>
      </c>
      <c r="T14" s="46" t="s">
        <v>161</v>
      </c>
    </row>
    <row r="15" spans="2:20" x14ac:dyDescent="0.25">
      <c r="B15" s="1" t="s">
        <v>61</v>
      </c>
      <c r="C15" s="1" t="s">
        <v>63</v>
      </c>
      <c r="I15" t="s">
        <v>200</v>
      </c>
      <c r="J15" s="72"/>
      <c r="N15" s="47" t="s">
        <v>126</v>
      </c>
      <c r="O15" s="1" t="s">
        <v>171</v>
      </c>
      <c r="Q15" s="2" t="s">
        <v>170</v>
      </c>
      <c r="T15" s="46" t="s">
        <v>162</v>
      </c>
    </row>
    <row r="16" spans="2:20" x14ac:dyDescent="0.25">
      <c r="B16" s="1" t="s">
        <v>64</v>
      </c>
      <c r="C16" s="1" t="s">
        <v>65</v>
      </c>
      <c r="I16" t="s">
        <v>201</v>
      </c>
      <c r="J16" s="72"/>
      <c r="N16" s="50" t="s">
        <v>127</v>
      </c>
      <c r="O16" s="1" t="s">
        <v>26</v>
      </c>
      <c r="Q16" s="53" t="s">
        <v>173</v>
      </c>
    </row>
    <row r="17" spans="2:17" x14ac:dyDescent="0.25">
      <c r="B17" s="1" t="s">
        <v>62</v>
      </c>
      <c r="C17" s="1" t="s">
        <v>66</v>
      </c>
      <c r="I17" t="s">
        <v>202</v>
      </c>
      <c r="J17" s="72"/>
      <c r="N17" s="48" t="s">
        <v>128</v>
      </c>
      <c r="O17" s="1" t="s">
        <v>24</v>
      </c>
      <c r="Q17" s="53" t="s">
        <v>174</v>
      </c>
    </row>
    <row r="18" spans="2:17" x14ac:dyDescent="0.25">
      <c r="B18" s="1" t="s">
        <v>67</v>
      </c>
      <c r="C18" s="1" t="s">
        <v>67</v>
      </c>
      <c r="I18" t="s">
        <v>203</v>
      </c>
      <c r="J18" s="72"/>
      <c r="N18" s="47" t="s">
        <v>129</v>
      </c>
      <c r="O18" s="1" t="s">
        <v>171</v>
      </c>
      <c r="Q18" s="53" t="s">
        <v>175</v>
      </c>
    </row>
    <row r="19" spans="2:17" x14ac:dyDescent="0.25">
      <c r="B19" s="1" t="s">
        <v>66</v>
      </c>
      <c r="C19" s="1" t="s">
        <v>52</v>
      </c>
      <c r="I19" t="s">
        <v>204</v>
      </c>
      <c r="N19" s="47" t="s">
        <v>130</v>
      </c>
      <c r="O19" s="1" t="s">
        <v>171</v>
      </c>
      <c r="Q19" s="53" t="s">
        <v>176</v>
      </c>
    </row>
    <row r="20" spans="2:17" x14ac:dyDescent="0.25">
      <c r="B20" s="1" t="s">
        <v>58</v>
      </c>
      <c r="C20" s="1" t="s">
        <v>64</v>
      </c>
      <c r="I20" t="s">
        <v>194</v>
      </c>
      <c r="N20" s="50" t="s">
        <v>131</v>
      </c>
      <c r="O20" s="1" t="s">
        <v>26</v>
      </c>
      <c r="Q20" s="53" t="s">
        <v>177</v>
      </c>
    </row>
    <row r="21" spans="2:17" x14ac:dyDescent="0.25">
      <c r="B21" s="1" t="s">
        <v>63</v>
      </c>
      <c r="C21" s="1" t="s">
        <v>56</v>
      </c>
      <c r="I21" t="s">
        <v>195</v>
      </c>
      <c r="N21" s="50" t="s">
        <v>132</v>
      </c>
      <c r="O21" s="1" t="s">
        <v>26</v>
      </c>
    </row>
    <row r="22" spans="2:17" x14ac:dyDescent="0.25">
      <c r="B22" s="1" t="s">
        <v>65</v>
      </c>
      <c r="C22" s="1" t="s">
        <v>60</v>
      </c>
      <c r="I22" t="s">
        <v>196</v>
      </c>
      <c r="N22" s="48" t="s">
        <v>133</v>
      </c>
      <c r="O22" s="1" t="s">
        <v>24</v>
      </c>
    </row>
    <row r="23" spans="2:17" x14ac:dyDescent="0.25">
      <c r="B23" s="1" t="s">
        <v>57</v>
      </c>
      <c r="C23" s="1" t="s">
        <v>49</v>
      </c>
      <c r="I23" t="s">
        <v>197</v>
      </c>
      <c r="N23" s="50" t="s">
        <v>134</v>
      </c>
      <c r="O23" s="1" t="s">
        <v>26</v>
      </c>
    </row>
    <row r="24" spans="2:17" x14ac:dyDescent="0.25">
      <c r="I24" t="s">
        <v>198</v>
      </c>
      <c r="N24" s="50" t="s">
        <v>135</v>
      </c>
      <c r="O24" s="1" t="s">
        <v>26</v>
      </c>
    </row>
    <row r="25" spans="2:17" x14ac:dyDescent="0.25">
      <c r="B25" s="2" t="s">
        <v>74</v>
      </c>
      <c r="D25" s="2" t="s">
        <v>77</v>
      </c>
      <c r="I25" t="s">
        <v>199</v>
      </c>
      <c r="N25" s="50" t="s">
        <v>136</v>
      </c>
      <c r="O25" s="1" t="s">
        <v>26</v>
      </c>
    </row>
    <row r="26" spans="2:17" x14ac:dyDescent="0.25">
      <c r="B26" s="1" t="s">
        <v>69</v>
      </c>
      <c r="D26" s="1" t="s">
        <v>78</v>
      </c>
      <c r="N26" s="50" t="s">
        <v>137</v>
      </c>
      <c r="O26" s="1" t="s">
        <v>26</v>
      </c>
    </row>
    <row r="27" spans="2:17" x14ac:dyDescent="0.25">
      <c r="B27" s="1" t="s">
        <v>75</v>
      </c>
      <c r="D27" s="1" t="s">
        <v>13</v>
      </c>
      <c r="N27" s="48" t="s">
        <v>138</v>
      </c>
      <c r="O27" s="1" t="s">
        <v>24</v>
      </c>
    </row>
    <row r="28" spans="2:17" x14ac:dyDescent="0.25">
      <c r="D28" s="1" t="s">
        <v>79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zoomScaleNormal="100" zoomScaleSheetLayoutView="90" workbookViewId="0"/>
  </sheetViews>
  <sheetFormatPr baseColWidth="10" defaultColWidth="11.42578125" defaultRowHeight="15.75" x14ac:dyDescent="0.25"/>
  <cols>
    <col min="1" max="1" width="31.85546875" style="42" customWidth="1"/>
    <col min="2" max="2" width="99.7109375" style="42" customWidth="1"/>
    <col min="3" max="3" width="25.140625" style="42" customWidth="1"/>
    <col min="4" max="4" width="12" style="42" customWidth="1"/>
    <col min="5" max="16384" width="11.42578125" style="42"/>
  </cols>
  <sheetData>
    <row r="1" spans="1:4" s="35" customFormat="1" ht="52.5" customHeight="1" x14ac:dyDescent="0.2"/>
    <row r="2" spans="1:4" s="35" customFormat="1" ht="25.9" customHeight="1" x14ac:dyDescent="0.2">
      <c r="A2" s="217" t="s">
        <v>94</v>
      </c>
      <c r="B2" s="217"/>
      <c r="C2" s="217"/>
      <c r="D2" s="217"/>
    </row>
    <row r="3" spans="1:4" s="35" customFormat="1" ht="12.75" x14ac:dyDescent="0.2"/>
    <row r="4" spans="1:4" s="35" customFormat="1" ht="38.25" customHeight="1" x14ac:dyDescent="0.2">
      <c r="A4" s="36" t="s">
        <v>89</v>
      </c>
      <c r="B4" s="36" t="s">
        <v>90</v>
      </c>
      <c r="C4" s="37" t="s">
        <v>91</v>
      </c>
      <c r="D4" s="36" t="s">
        <v>92</v>
      </c>
    </row>
    <row r="5" spans="1:4" ht="60" customHeight="1" x14ac:dyDescent="0.25">
      <c r="A5" s="38"/>
      <c r="B5" s="39"/>
      <c r="C5" s="40"/>
      <c r="D5" s="41"/>
    </row>
    <row r="6" spans="1:4" ht="75" customHeight="1" x14ac:dyDescent="0.25">
      <c r="A6" s="43"/>
      <c r="B6" s="39"/>
      <c r="C6" s="40"/>
      <c r="D6" s="41"/>
    </row>
    <row r="7" spans="1:4" ht="73.5" customHeight="1" x14ac:dyDescent="0.25">
      <c r="A7" s="43"/>
      <c r="B7" s="39"/>
      <c r="C7" s="44"/>
      <c r="D7" s="41"/>
    </row>
    <row r="8" spans="1:4" ht="71.25" customHeight="1" x14ac:dyDescent="0.25">
      <c r="A8" s="38"/>
      <c r="B8" s="39"/>
      <c r="C8" s="40"/>
      <c r="D8" s="41"/>
    </row>
  </sheetData>
  <mergeCells count="1">
    <mergeCell ref="A2:D2"/>
  </mergeCells>
  <printOptions horizontalCentered="1"/>
  <pageMargins left="0.39370078740157483" right="0.39370078740157483" top="0.39370078740157483" bottom="0.3937007874015748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Gestión</vt:lpstr>
      <vt:lpstr>Seg. Inf</vt:lpstr>
      <vt:lpstr>Matriz de calificación</vt:lpstr>
      <vt:lpstr>No Eliminar</vt:lpstr>
      <vt:lpstr>Control de Cambios</vt:lpstr>
      <vt:lpstr>Gestión!Área_de_impresión</vt:lpstr>
      <vt:lpstr>'Matriz de calificación'!Área_de_impresión</vt:lpstr>
      <vt:lpstr>'Seg. Inf'!Área_de_impresión</vt:lpstr>
      <vt:lpstr>Gestión!Títulos_a_imprimir</vt:lpstr>
      <vt:lpstr>'Seg. Inf'!Títulos_a_imprimir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PAOLA YATE VIRGUES</dc:creator>
  <cp:lastModifiedBy>user</cp:lastModifiedBy>
  <cp:lastPrinted>2021-03-01T21:57:04Z</cp:lastPrinted>
  <dcterms:created xsi:type="dcterms:W3CDTF">2014-12-15T18:53:48Z</dcterms:created>
  <dcterms:modified xsi:type="dcterms:W3CDTF">2022-12-22T16:06:24Z</dcterms:modified>
</cp:coreProperties>
</file>