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4\CONTROL INTERNO OCI\Segundo Trimestre 2024\"/>
    </mc:Choice>
  </mc:AlternateContent>
  <xr:revisionPtr revIDLastSave="0" documentId="13_ncr:1_{7115DAFD-3021-45EE-BBF7-82852E0E60F7}" xr6:coauthVersionLast="47" xr6:coauthVersionMax="47" xr10:uidLastSave="{00000000-0000-0000-0000-000000000000}"/>
  <bookViews>
    <workbookView xWindow="-110" yWindow="-110" windowWidth="19420" windowHeight="10420" firstSheet="1" activeTab="1" xr2:uid="{00000000-000D-0000-FFFF-FFFF00000000}"/>
  </bookViews>
  <sheets>
    <sheet name="MAYO 2024" sheetId="4" state="hidden" r:id="rId1"/>
    <sheet name="JUNIO 30-2024" sheetId="2" r:id="rId2"/>
    <sheet name="Resumen 2023" sheetId="5" state="hidden" r:id="rId3"/>
  </sheets>
  <externalReferences>
    <externalReference r:id="rId4"/>
    <externalReference r:id="rId5"/>
    <externalReference r:id="rId6"/>
  </externalReferences>
  <definedNames>
    <definedName name="_xlnm._FilterDatabase" localSheetId="2" hidden="1">'Resumen 2023'!$B$2:$I$2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7" i="2" l="1"/>
  <c r="Q47" i="2"/>
  <c r="P47" i="2"/>
  <c r="R46" i="2"/>
  <c r="Q46" i="2"/>
  <c r="P46" i="2"/>
  <c r="R45" i="2"/>
  <c r="Q45" i="2"/>
  <c r="P45" i="2"/>
  <c r="R44" i="2"/>
  <c r="Q44" i="2"/>
  <c r="P44" i="2"/>
  <c r="R43" i="2"/>
  <c r="Q43" i="2"/>
  <c r="P43" i="2"/>
  <c r="R42" i="2"/>
  <c r="Q42" i="2"/>
  <c r="P42" i="2"/>
  <c r="R41" i="2"/>
  <c r="Q41" i="2"/>
  <c r="P41" i="2"/>
  <c r="R40" i="2"/>
  <c r="Q40" i="2"/>
  <c r="P40" i="2"/>
  <c r="R39" i="2"/>
  <c r="Q39" i="2"/>
  <c r="P39" i="2"/>
  <c r="R38" i="2"/>
  <c r="Q38" i="2"/>
  <c r="P38" i="2"/>
  <c r="R37" i="2"/>
  <c r="Q37" i="2"/>
  <c r="P37" i="2"/>
  <c r="R36" i="2"/>
  <c r="Q36" i="2"/>
  <c r="P36" i="2"/>
  <c r="R35" i="2"/>
  <c r="Q35" i="2"/>
  <c r="P35" i="2"/>
  <c r="R34" i="2"/>
  <c r="Q34" i="2"/>
  <c r="P34" i="2"/>
  <c r="R33" i="2"/>
  <c r="Q33" i="2"/>
  <c r="P33" i="2"/>
  <c r="R32" i="2"/>
  <c r="Q32" i="2"/>
  <c r="P32" i="2"/>
  <c r="R31" i="2"/>
  <c r="Q31" i="2"/>
  <c r="P31" i="2"/>
  <c r="R30" i="2"/>
  <c r="Q30" i="2"/>
  <c r="P30" i="2"/>
  <c r="R29" i="2"/>
  <c r="Q29" i="2"/>
  <c r="P29" i="2"/>
  <c r="R28" i="2"/>
  <c r="Q28" i="2"/>
  <c r="P28" i="2"/>
  <c r="R27" i="2"/>
  <c r="Q27" i="2"/>
  <c r="P27" i="2"/>
  <c r="R26" i="2"/>
  <c r="Q26" i="2"/>
  <c r="P26" i="2"/>
  <c r="R25" i="2"/>
  <c r="Q25" i="2"/>
  <c r="P25" i="2"/>
  <c r="R24" i="2"/>
  <c r="Q24" i="2"/>
  <c r="P24" i="2"/>
  <c r="R23" i="2"/>
  <c r="Q23" i="2"/>
  <c r="P23" i="2"/>
  <c r="R22" i="2"/>
  <c r="Q22" i="2"/>
  <c r="P22" i="2"/>
  <c r="R21" i="2"/>
  <c r="Q21" i="2"/>
  <c r="P21" i="2"/>
  <c r="R20" i="2"/>
  <c r="Q20" i="2"/>
  <c r="P20" i="2"/>
  <c r="R19" i="2"/>
  <c r="Q19" i="2"/>
  <c r="P19" i="2"/>
  <c r="R18" i="2"/>
  <c r="Q18" i="2"/>
  <c r="P18" i="2"/>
  <c r="R17" i="2"/>
  <c r="Q17" i="2"/>
  <c r="P17" i="2"/>
  <c r="R16" i="2"/>
  <c r="Q16" i="2"/>
  <c r="P16" i="2"/>
  <c r="R15" i="2"/>
  <c r="Q15" i="2"/>
  <c r="P15" i="2"/>
  <c r="R12" i="2"/>
  <c r="Q12" i="2"/>
  <c r="P12" i="2"/>
  <c r="P10" i="2"/>
  <c r="R10" i="2"/>
  <c r="Q10" i="2"/>
  <c r="R9" i="2"/>
  <c r="Q9" i="2"/>
  <c r="P9" i="2"/>
  <c r="G15" i="5"/>
  <c r="H15" i="5" s="1"/>
  <c r="F15" i="5"/>
  <c r="D15" i="5"/>
  <c r="C15" i="5"/>
  <c r="J15" i="5" s="1"/>
  <c r="D14" i="5"/>
  <c r="C14" i="5"/>
  <c r="G14" i="5" s="1"/>
  <c r="H14" i="5" s="1"/>
  <c r="I13" i="5"/>
  <c r="J13" i="5" s="1"/>
  <c r="E13" i="5"/>
  <c r="F13" i="5" s="1"/>
  <c r="D13" i="5"/>
  <c r="C13" i="5"/>
  <c r="G13" i="5" s="1"/>
  <c r="H13" i="5" s="1"/>
  <c r="I12" i="5"/>
  <c r="J12" i="5" s="1"/>
  <c r="E12" i="5"/>
  <c r="F12" i="5" s="1"/>
  <c r="D12" i="5"/>
  <c r="C12" i="5"/>
  <c r="G12" i="5" s="1"/>
  <c r="H12" i="5" s="1"/>
  <c r="I11" i="5"/>
  <c r="J11" i="5" s="1"/>
  <c r="E11" i="5"/>
  <c r="F11" i="5" s="1"/>
  <c r="D11" i="5"/>
  <c r="D16" i="5" s="1"/>
  <c r="C11" i="5"/>
  <c r="C16" i="5" s="1"/>
  <c r="W6" i="5"/>
  <c r="AC6" i="5" s="1"/>
  <c r="I6" i="5"/>
  <c r="J6" i="5" s="1"/>
  <c r="E6" i="5"/>
  <c r="F6" i="5" s="1"/>
  <c r="D6" i="5"/>
  <c r="T6" i="5" s="1"/>
  <c r="C6" i="5"/>
  <c r="S6" i="5" s="1"/>
  <c r="AA6" i="5" s="1"/>
  <c r="I5" i="5"/>
  <c r="I7" i="5" s="1"/>
  <c r="J7" i="5" s="1"/>
  <c r="E5" i="5"/>
  <c r="F5" i="5" s="1"/>
  <c r="D5" i="5"/>
  <c r="D7" i="5" s="1"/>
  <c r="C5" i="5"/>
  <c r="C7" i="5" s="1"/>
  <c r="AE6" i="5" l="1"/>
  <c r="E7" i="5"/>
  <c r="F7" i="5" s="1"/>
  <c r="J5" i="5"/>
  <c r="J14" i="5"/>
  <c r="G5" i="5"/>
  <c r="S5" i="5"/>
  <c r="W5" i="5"/>
  <c r="U6" i="5"/>
  <c r="AB6" i="5" s="1"/>
  <c r="AD6" i="5" s="1"/>
  <c r="F14" i="5"/>
  <c r="E16" i="5"/>
  <c r="F16" i="5" s="1"/>
  <c r="I16" i="5"/>
  <c r="J16" i="5" s="1"/>
  <c r="U5" i="5"/>
  <c r="G6" i="5"/>
  <c r="G11" i="5"/>
  <c r="H11" i="5" s="1"/>
  <c r="T5" i="5"/>
  <c r="T7" i="5" s="1"/>
  <c r="AA5" i="5" l="1"/>
  <c r="AA7" i="5" s="1"/>
  <c r="S7" i="5"/>
  <c r="V6" i="5"/>
  <c r="H6" i="5"/>
  <c r="H5" i="5"/>
  <c r="V5" i="5"/>
  <c r="G16" i="5"/>
  <c r="H16" i="5" s="1"/>
  <c r="AB5" i="5"/>
  <c r="U7" i="5"/>
  <c r="U8" i="5" s="1"/>
  <c r="T8" i="5"/>
  <c r="W7" i="5"/>
  <c r="W8" i="5" s="1"/>
  <c r="AC5" i="5"/>
  <c r="G7" i="5"/>
  <c r="H7" i="5" s="1"/>
  <c r="K24" i="2"/>
  <c r="K23" i="2"/>
  <c r="K15" i="2"/>
  <c r="O20" i="2"/>
  <c r="K46" i="2"/>
  <c r="K41" i="2"/>
  <c r="K30" i="2"/>
  <c r="K20" i="2"/>
  <c r="K16" i="2"/>
  <c r="E18" i="2"/>
  <c r="E10" i="2" s="1"/>
  <c r="F18" i="2"/>
  <c r="G18" i="2"/>
  <c r="H18" i="2"/>
  <c r="I18" i="2"/>
  <c r="I10" i="2" s="1"/>
  <c r="J18" i="2"/>
  <c r="M18" i="2"/>
  <c r="M20" i="2"/>
  <c r="N20" i="2"/>
  <c r="E20" i="2"/>
  <c r="F20" i="2"/>
  <c r="G20" i="2"/>
  <c r="H20" i="2"/>
  <c r="I20" i="2"/>
  <c r="K21" i="2"/>
  <c r="O26" i="2"/>
  <c r="K22" i="2"/>
  <c r="L24" i="2"/>
  <c r="M24" i="2"/>
  <c r="E26" i="2"/>
  <c r="F26" i="2"/>
  <c r="G26" i="2"/>
  <c r="H26" i="2"/>
  <c r="I26" i="2"/>
  <c r="N26" i="2"/>
  <c r="K29" i="2"/>
  <c r="L29" i="2"/>
  <c r="L30" i="2" s="1"/>
  <c r="M29" i="2"/>
  <c r="N29" i="2"/>
  <c r="O29" i="2"/>
  <c r="E30" i="2"/>
  <c r="F30" i="2"/>
  <c r="G30" i="2"/>
  <c r="H30" i="2"/>
  <c r="I30" i="2"/>
  <c r="E31" i="2"/>
  <c r="I31" i="2"/>
  <c r="K33" i="2"/>
  <c r="M33" i="2"/>
  <c r="K34" i="2"/>
  <c r="M34" i="2"/>
  <c r="K35" i="2"/>
  <c r="M35" i="2"/>
  <c r="K36" i="2"/>
  <c r="M36" i="2"/>
  <c r="K37" i="2"/>
  <c r="K39" i="2"/>
  <c r="K40" i="2"/>
  <c r="M40" i="2"/>
  <c r="M41" i="2"/>
  <c r="K42" i="2"/>
  <c r="K43" i="2"/>
  <c r="M43" i="2"/>
  <c r="K44" i="2"/>
  <c r="M44" i="2"/>
  <c r="K45" i="2"/>
  <c r="M45" i="2"/>
  <c r="E47" i="2"/>
  <c r="E12" i="2" s="1"/>
  <c r="F47" i="2"/>
  <c r="F12" i="2" s="1"/>
  <c r="G47" i="2"/>
  <c r="G12" i="2" s="1"/>
  <c r="H47" i="2"/>
  <c r="H12" i="2" s="1"/>
  <c r="I47" i="2"/>
  <c r="I12" i="2" s="1"/>
  <c r="O47" i="2"/>
  <c r="AE5" i="5" l="1"/>
  <c r="AC7" i="5"/>
  <c r="AE7" i="5" s="1"/>
  <c r="AB7" i="5"/>
  <c r="AD7" i="5" s="1"/>
  <c r="AD5" i="5"/>
  <c r="V7" i="5"/>
  <c r="V8" i="5" s="1"/>
  <c r="M26" i="2"/>
  <c r="H31" i="2"/>
  <c r="F31" i="2"/>
  <c r="M47" i="2"/>
  <c r="M12" i="2" s="1"/>
  <c r="O30" i="2"/>
  <c r="G31" i="2"/>
  <c r="G10" i="2"/>
  <c r="G9" i="2" s="1"/>
  <c r="H10" i="2"/>
  <c r="F10" i="2"/>
  <c r="F9" i="2" s="1"/>
  <c r="J26" i="2"/>
  <c r="K26" i="2"/>
  <c r="K18" i="2"/>
  <c r="L26" i="2"/>
  <c r="M30" i="2"/>
  <c r="N30" i="2"/>
  <c r="N47" i="2"/>
  <c r="N12" i="2" s="1"/>
  <c r="O18" i="2"/>
  <c r="N18" i="2"/>
  <c r="L47" i="2"/>
  <c r="L20" i="2"/>
  <c r="L18" i="2"/>
  <c r="J47" i="2"/>
  <c r="J12" i="2" s="1"/>
  <c r="K47" i="2"/>
  <c r="K12" i="2" s="1"/>
  <c r="J30" i="2"/>
  <c r="J20" i="2"/>
  <c r="I9" i="2"/>
  <c r="E9" i="2"/>
  <c r="O12" i="2"/>
  <c r="O10" i="2" l="1"/>
  <c r="O31" i="2"/>
  <c r="J31" i="2"/>
  <c r="M10" i="2"/>
  <c r="M31" i="2"/>
  <c r="K10" i="2"/>
  <c r="K9" i="2" s="1"/>
  <c r="J10" i="2"/>
  <c r="J9" i="2" s="1"/>
  <c r="K31" i="2"/>
  <c r="N31" i="2"/>
  <c r="N10" i="2"/>
  <c r="N9" i="2" s="1"/>
  <c r="L12" i="2"/>
  <c r="L10" i="2"/>
  <c r="L31" i="2"/>
  <c r="O9" i="2"/>
  <c r="M9" i="2" l="1"/>
  <c r="L9" i="2"/>
  <c r="H9" i="2" l="1"/>
</calcChain>
</file>

<file path=xl/sharedStrings.xml><?xml version="1.0" encoding="utf-8"?>
<sst xmlns="http://schemas.openxmlformats.org/spreadsheetml/2006/main" count="685" uniqueCount="162">
  <si>
    <t>Año Fiscal:</t>
  </si>
  <si>
    <t/>
  </si>
  <si>
    <t>Vigencia:</t>
  </si>
  <si>
    <t>Actual</t>
  </si>
  <si>
    <t>Periodo: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</si>
  <si>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</si>
  <si>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</si>
  <si>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</si>
  <si>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</si>
  <si>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</si>
  <si>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</si>
  <si>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</si>
  <si>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</si>
  <si>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</si>
  <si>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</si>
  <si>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</si>
  <si>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</si>
  <si>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</si>
  <si>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</si>
  <si>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</si>
  <si>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</si>
  <si>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</si>
  <si>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</si>
  <si>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</si>
  <si>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</si>
  <si>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</si>
  <si>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</si>
  <si>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</si>
  <si>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</si>
  <si>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</si>
  <si>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</si>
  <si>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</si>
  <si>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39-01-01</t>
  </si>
  <si>
    <t>MINISTERIO DE CIENCIA, TECNOLOGIA E INNOVACION - GESTION GENERAL</t>
  </si>
  <si>
    <t>A-01-01-01</t>
  </si>
  <si>
    <t>A</t>
  </si>
  <si>
    <t>01</t>
  </si>
  <si>
    <t>Nación</t>
  </si>
  <si>
    <t>10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</si>
  <si>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</si>
  <si>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</si>
  <si>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</si>
  <si>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</si>
  <si>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</si>
  <si>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</si>
  <si>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</si>
  <si>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</si>
  <si>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</si>
  <si>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</si>
  <si>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</si>
  <si>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</si>
  <si>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</si>
  <si>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A-03-04-02-012</t>
  </si>
  <si>
    <t>04</t>
  </si>
  <si>
    <t>012</t>
  </si>
  <si>
    <t>INCAPACIDADES Y LICENCIAS DE MATERNIDAD Y PATERNIDAD (NO DE PENSIONES)</t>
  </si>
  <si>
    <t>A-03-06-01-008</t>
  </si>
  <si>
    <t>06</t>
  </si>
  <si>
    <t>008</t>
  </si>
  <si>
    <t>CENTRO INTERNACIONAL DE FÍSICA (DECRETO 267 DE 1984)</t>
  </si>
  <si>
    <t>A-03-06-01-009</t>
  </si>
  <si>
    <t>009</t>
  </si>
  <si>
    <t>CENTRO INTERNACIONAL DE INVESTIGACIONES MÉDICAS - CIDEIM (DECRETO 578 DE 1990)</t>
  </si>
  <si>
    <t>A-03-10</t>
  </si>
  <si>
    <t>SENTENCIAS Y CONCILIACIONES</t>
  </si>
  <si>
    <t>A-08-01</t>
  </si>
  <si>
    <t>08</t>
  </si>
  <si>
    <t>IMPUESTOS</t>
  </si>
  <si>
    <t>A-08-03</t>
  </si>
  <si>
    <t>TASAS Y DERECHOS ADMINISTRATIVOS</t>
  </si>
  <si>
    <t>A-08-04-01</t>
  </si>
  <si>
    <t>11</t>
  </si>
  <si>
    <t>SSF</t>
  </si>
  <si>
    <t>CUOTA DE FISCALIZACIÓN Y AUDITAJE</t>
  </si>
  <si>
    <t>C-3902-1000-6-40402D</t>
  </si>
  <si>
    <t>C</t>
  </si>
  <si>
    <t>3902</t>
  </si>
  <si>
    <t>1000</t>
  </si>
  <si>
    <t>6</t>
  </si>
  <si>
    <t>40402D</t>
  </si>
  <si>
    <t>4. TRANSFORMACIÓN PRODUCTIVA, INTERNACIONALIZACIÓN Y ACCIÓN CLÍMATICA / D. DESARROLLO CIENTÍFICO Y FORTALECIMIENTO DEL TALENTO EN TECNOLOGÍAS CONVERGENTES</t>
  </si>
  <si>
    <t>C-3903-1000-7-10101B</t>
  </si>
  <si>
    <t>3903</t>
  </si>
  <si>
    <t>7</t>
  </si>
  <si>
    <t>10101B</t>
  </si>
  <si>
    <t>1. ORDENAMIENTO DEL TERRITORIO ALREDEDOR DEL AGUA Y JUSTICIA AMBIENTAL / B. DEMOCRATIZACIÓN DEL CONOCIMIENTO, LA INFORMACIÓN AMBIENTAL Y DE RIESGO DE DESASTRES</t>
  </si>
  <si>
    <t>C-3903-1000-7-30101C</t>
  </si>
  <si>
    <t>30101C</t>
  </si>
  <si>
    <t>3. DERECHO HUMANO A LA ALIMENTACIÓN / C. SISTEMAS TERRITORIALES DE INNOVACIÓN, FORTALECIMIENTO DEL SISTEMA NACIONAL DE INNOVACIÓN AGROPECUARIA (SNIA) Y MISIÓN DE INVESTIGACIÓN E INNOVACIÓN</t>
  </si>
  <si>
    <t>C-3903-1000-7-40301C</t>
  </si>
  <si>
    <t>40301C</t>
  </si>
  <si>
    <t>4. TRANSFORMACIÓN PRODUCTIVA, INTERNACIONALIZACIÓN Y ACCIÓN CLÍMATICA / C. CIERRE DE BRECHAS ENERGÉTICAS</t>
  </si>
  <si>
    <t>C-3903-1000-7-40402A</t>
  </si>
  <si>
    <t>40402A</t>
  </si>
  <si>
    <t>4. TRANSFORMACIÓN PRODUCTIVA, INTERNACIONALIZACIÓN Y ACCIÓN CLÍMATICA / A. CONCURRENCIA DE RECURSOS ALREDEDOR DE INVERSIONES ESTRATÉGICAS EN CIENCIA, TECNOLOGÍA E INNOVACIÓN (CTI)</t>
  </si>
  <si>
    <t>C-3903-1000-7-52104B</t>
  </si>
  <si>
    <t>52104B</t>
  </si>
  <si>
    <t>5. CONVERGENCIA REGIONAL / B. INSERCIÓN DE LAS REGIONES EN CADENAS GLOBALES DE VALOR</t>
  </si>
  <si>
    <t>C-3905-1000-1-30101C</t>
  </si>
  <si>
    <t>3905</t>
  </si>
  <si>
    <t>1</t>
  </si>
  <si>
    <t>C-3906-1000-1-40402D</t>
  </si>
  <si>
    <t>3906</t>
  </si>
  <si>
    <t>C-3906-1000-2-10101B</t>
  </si>
  <si>
    <t>2</t>
  </si>
  <si>
    <t>C-3906-1000-2-20201F</t>
  </si>
  <si>
    <t>20201F</t>
  </si>
  <si>
    <t>16</t>
  </si>
  <si>
    <t>2. SEGURIDAD HUMANA Y JUSTICIA SOCIAL / F. FORTALECIMIENTO DE LA POLÍTICA DE CIENCIA, TECNOLOGÍA E INNOVACIÓN EN SALUD</t>
  </si>
  <si>
    <t>C-3906-1000-2-30101C</t>
  </si>
  <si>
    <t>C-3906-1000-2-40301C</t>
  </si>
  <si>
    <t>C-3906-1000-2-40402C</t>
  </si>
  <si>
    <t>40402C</t>
  </si>
  <si>
    <t>4. TRANSFORMACIÓN PRODUCTIVA, INTERNACIONALIZACIÓN Y ACCIÓN CLÍMATICA / C. MARCO REGULATORIO PARA INVESTIGAR E INNOVAR</t>
  </si>
  <si>
    <t>C-3906-1000-2-52104A</t>
  </si>
  <si>
    <t>52104A</t>
  </si>
  <si>
    <t>5. CONVERGENCIA REGIONAL / A. TRANSFORMACIÓN PRODUCTIVA DE LAS REGIONES</t>
  </si>
  <si>
    <t>C-3999-1000-1-53105B</t>
  </si>
  <si>
    <t>3999</t>
  </si>
  <si>
    <t>53105B</t>
  </si>
  <si>
    <t>5. CONVERGENCIA REGIONAL / B. ENTIDADES PÚBLICAS TERRITORIALES Y NACIONALES FORTALECIDAS</t>
  </si>
  <si>
    <t>TOTAL GASTOS DE INVERSIÓN</t>
  </si>
  <si>
    <t>TOTAL GASTOS DE FUNCIONAMIENTO</t>
  </si>
  <si>
    <t>TOTAL GASTOS POR TRIBUTOS, MULTAS, SANCIONES E INTERESES DE MORA</t>
  </si>
  <si>
    <t>TOTAL TRANSFERENCIAS CORRIENTES</t>
  </si>
  <si>
    <t>TOTAL ADQ BIENES Y SERVICIOS</t>
  </si>
  <si>
    <t>TOTAL GASTOS DE PERSONAL</t>
  </si>
  <si>
    <t>%
PAGOS</t>
  </si>
  <si>
    <t>%
OBLI</t>
  </si>
  <si>
    <t>%
COMP</t>
  </si>
  <si>
    <t>GASTOS DE INVERSIÓN</t>
  </si>
  <si>
    <t xml:space="preserve">SERVICIO DE LA DEUDA </t>
  </si>
  <si>
    <t>B</t>
  </si>
  <si>
    <t>GASTOS DE FUNCIONAMIENTO</t>
  </si>
  <si>
    <t>TOTAL PRESUPUESTO</t>
  </si>
  <si>
    <t>A+B+C</t>
  </si>
  <si>
    <t>CIFRAS EN PESOS</t>
  </si>
  <si>
    <t>SECCIÓN: 390101</t>
  </si>
  <si>
    <t>VIGENCIA 2024</t>
  </si>
  <si>
    <t xml:space="preserve">MINISTERIO DE CIENCIA, TECNOLOGIA E INNOVACIÓN </t>
  </si>
  <si>
    <t>Enero-Mayo</t>
  </si>
  <si>
    <t>TIPO DE GASTO</t>
  </si>
  <si>
    <r>
      <t xml:space="preserve">APR. SIN COMPROMETER
</t>
    </r>
    <r>
      <rPr>
        <sz val="10"/>
        <color rgb="FF000000"/>
        <rFont val="Arial"/>
        <family val="2"/>
      </rPr>
      <t>Apr. Disponible (</t>
    </r>
    <r>
      <rPr>
        <b/>
        <sz val="10"/>
        <color rgb="FFFF0000"/>
        <rFont val="Arial"/>
        <family val="2"/>
      </rPr>
      <t>-</t>
    </r>
    <r>
      <rPr>
        <sz val="10"/>
        <color rgb="FF000000"/>
        <rFont val="Arial"/>
        <family val="2"/>
      </rPr>
      <t>) Compromisos</t>
    </r>
  </si>
  <si>
    <t>APROPIACION</t>
  </si>
  <si>
    <t>APR. POR COMPROMETER</t>
  </si>
  <si>
    <t>VALOR</t>
  </si>
  <si>
    <t>%</t>
  </si>
  <si>
    <t>OBLIGACIÓN</t>
  </si>
  <si>
    <t>% compromiso</t>
  </si>
  <si>
    <t>% obligado</t>
  </si>
  <si>
    <t xml:space="preserve">Funcionamiento </t>
  </si>
  <si>
    <t>Inversión</t>
  </si>
  <si>
    <t>PRESUPUESTO NACION MINISTERIO</t>
  </si>
  <si>
    <t>Total</t>
  </si>
  <si>
    <t>FUNCIONAMIENTO</t>
  </si>
  <si>
    <t xml:space="preserve">Gastos de Personal </t>
  </si>
  <si>
    <t>Adquisición de Bienes y Servicios</t>
  </si>
  <si>
    <t>Incapacidades - Transferencias Corrientes</t>
  </si>
  <si>
    <t>Impuestos</t>
  </si>
  <si>
    <t xml:space="preserve">Cuota de Auditaje </t>
  </si>
  <si>
    <t>TOTAL</t>
  </si>
  <si>
    <t>EJECUCION ACUMULADA PRESUPUESTO DE GASTOS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</si>
</sst>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[$-1240A]&quot;$&quot;\ #,##0.00;\-&quot;$&quot;\ #,##0.00"/>
    <numFmt numFmtId="165" formatCode="_-* #,##0_-;\-* #,##0_-;_-* &quot;-&quot;??_-;_-@_-"/>
    <numFmt numFmtId="166" formatCode="0.0%"/>
    <numFmt numFmtId="167" formatCode="_-&quot;$&quot;\ * #,##0_-;\-&quot;$&quot;\ * #,##0_-;_-&quot;$&quot;\ * &quot;-&quot;??_-;_-@_-"/>
  </numFmts>
  <fonts count="21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</font>
    <font>
      <b/>
      <sz val="8"/>
      <color theme="0"/>
      <name val="Times New Roman"/>
      <family val="1"/>
    </font>
    <font>
      <b/>
      <sz val="9"/>
      <color theme="0"/>
      <name val="Times New Roman"/>
      <family val="1"/>
    </font>
    <font>
      <b/>
      <sz val="9"/>
      <color theme="1"/>
      <name val="Times New Roman"/>
      <family val="1"/>
    </font>
    <font>
      <sz val="9"/>
      <color theme="0"/>
      <name val="Times New Roman"/>
      <family val="1"/>
    </font>
    <font>
      <sz val="10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b/>
      <sz val="10"/>
      <color theme="1" tint="4.9989318521683403E-2"/>
      <name val="Times New Roman"/>
      <family val="1"/>
    </font>
    <font>
      <sz val="11"/>
      <color theme="1" tint="4.9989318521683403E-2"/>
      <name val="Arial Narrow"/>
      <family val="2"/>
    </font>
    <font>
      <b/>
      <sz val="11"/>
      <color theme="1" tint="4.9989318521683403E-2"/>
      <name val="Times New Roman"/>
      <family val="1"/>
    </font>
    <font>
      <b/>
      <sz val="8"/>
      <color rgb="FF000000"/>
      <name val="Times New Roman"/>
      <family val="1"/>
    </font>
    <font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2"/>
        <bgColor indexed="64"/>
      </patternFill>
    </fill>
  </fills>
  <borders count="19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01">
    <xf numFmtId="0" fontId="1" fillId="0" borderId="0" xfId="0" applyFont="1"/>
    <xf numFmtId="0" fontId="2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10" fontId="1" fillId="0" borderId="0" xfId="3" applyNumberFormat="1" applyFont="1" applyAlignment="1"/>
    <xf numFmtId="0" fontId="5" fillId="2" borderId="0" xfId="0" applyFont="1" applyFill="1"/>
    <xf numFmtId="10" fontId="6" fillId="3" borderId="1" xfId="3" applyNumberFormat="1" applyFont="1" applyFill="1" applyBorder="1" applyAlignment="1">
      <alignment horizontal="right" vertical="center" readingOrder="1"/>
    </xf>
    <xf numFmtId="44" fontId="6" fillId="3" borderId="1" xfId="2" applyFont="1" applyFill="1" applyBorder="1" applyAlignment="1">
      <alignment horizontal="right" vertical="center" readingOrder="1"/>
    </xf>
    <xf numFmtId="0" fontId="6" fillId="3" borderId="1" xfId="0" applyFont="1" applyFill="1" applyBorder="1" applyAlignment="1">
      <alignment horizontal="left" vertical="center" readingOrder="1"/>
    </xf>
    <xf numFmtId="0" fontId="6" fillId="3" borderId="1" xfId="0" applyFont="1" applyFill="1" applyBorder="1" applyAlignment="1">
      <alignment vertical="center" readingOrder="1"/>
    </xf>
    <xf numFmtId="0" fontId="6" fillId="3" borderId="1" xfId="0" applyFont="1" applyFill="1" applyBorder="1" applyAlignment="1">
      <alignment horizontal="left" vertical="center" wrapText="1" readingOrder="1"/>
    </xf>
    <xf numFmtId="0" fontId="6" fillId="3" borderId="1" xfId="0" applyFont="1" applyFill="1" applyBorder="1" applyAlignment="1">
      <alignment horizontal="center" vertical="center" readingOrder="1"/>
    </xf>
    <xf numFmtId="10" fontId="3" fillId="4" borderId="1" xfId="3" applyNumberFormat="1" applyFont="1" applyFill="1" applyBorder="1" applyAlignment="1">
      <alignment horizontal="right" vertical="center" readingOrder="1"/>
    </xf>
    <xf numFmtId="44" fontId="3" fillId="0" borderId="1" xfId="2" applyFont="1" applyBorder="1" applyAlignment="1">
      <alignment horizontal="right" vertical="center" readingOrder="1"/>
    </xf>
    <xf numFmtId="0" fontId="3" fillId="0" borderId="1" xfId="0" applyFont="1" applyBorder="1" applyAlignment="1">
      <alignment vertical="center" readingOrder="1"/>
    </xf>
    <xf numFmtId="0" fontId="3" fillId="0" borderId="1" xfId="0" applyFont="1" applyBorder="1" applyAlignment="1">
      <alignment horizontal="center" vertical="center" readingOrder="1"/>
    </xf>
    <xf numFmtId="0" fontId="3" fillId="0" borderId="1" xfId="0" applyFont="1" applyBorder="1" applyAlignment="1">
      <alignment horizontal="left" vertical="center" readingOrder="1"/>
    </xf>
    <xf numFmtId="10" fontId="2" fillId="0" borderId="1" xfId="3" applyNumberFormat="1" applyFont="1" applyBorder="1" applyAlignment="1">
      <alignment horizontal="center" vertical="center" readingOrder="1"/>
    </xf>
    <xf numFmtId="0" fontId="2" fillId="0" borderId="1" xfId="0" applyFont="1" applyBorder="1" applyAlignment="1">
      <alignment horizontal="center" vertical="center" readingOrder="1"/>
    </xf>
    <xf numFmtId="0" fontId="1" fillId="2" borderId="0" xfId="0" applyFont="1" applyFill="1"/>
    <xf numFmtId="10" fontId="8" fillId="4" borderId="1" xfId="3" applyNumberFormat="1" applyFont="1" applyFill="1" applyBorder="1" applyAlignment="1">
      <alignment horizontal="center" vertical="center" readingOrder="1"/>
    </xf>
    <xf numFmtId="43" fontId="7" fillId="3" borderId="1" xfId="1" applyFont="1" applyFill="1" applyBorder="1" applyAlignment="1">
      <alignment horizontal="center" vertical="center" wrapText="1" readingOrder="1"/>
    </xf>
    <xf numFmtId="43" fontId="7" fillId="3" borderId="1" xfId="1" applyFont="1" applyFill="1" applyBorder="1" applyAlignment="1">
      <alignment horizontal="left" vertical="center" readingOrder="1"/>
    </xf>
    <xf numFmtId="43" fontId="7" fillId="3" borderId="1" xfId="1" applyFont="1" applyFill="1" applyBorder="1" applyAlignment="1">
      <alignment horizontal="center" vertical="center" readingOrder="1"/>
    </xf>
    <xf numFmtId="0" fontId="9" fillId="3" borderId="1" xfId="0" applyFont="1" applyFill="1" applyBorder="1" applyAlignment="1">
      <alignment horizontal="left" vertical="center" wrapText="1" readingOrder="1"/>
    </xf>
    <xf numFmtId="0" fontId="7" fillId="3" borderId="1" xfId="0" applyFont="1" applyFill="1" applyBorder="1" applyAlignment="1">
      <alignment horizontal="left" vertical="center" readingOrder="1"/>
    </xf>
    <xf numFmtId="43" fontId="2" fillId="0" borderId="1" xfId="1" applyFont="1" applyBorder="1" applyAlignment="1">
      <alignment horizontal="center" vertical="center" readingOrder="1"/>
    </xf>
    <xf numFmtId="43" fontId="2" fillId="0" borderId="1" xfId="1" applyFont="1" applyBorder="1" applyAlignment="1">
      <alignment horizontal="center" vertical="center" wrapText="1" readingOrder="1"/>
    </xf>
    <xf numFmtId="0" fontId="10" fillId="0" borderId="0" xfId="0" applyFont="1"/>
    <xf numFmtId="0" fontId="13" fillId="0" borderId="0" xfId="0" applyFont="1"/>
    <xf numFmtId="0" fontId="15" fillId="0" borderId="1" xfId="0" applyFont="1" applyBorder="1" applyAlignment="1">
      <alignment horizontal="right" vertical="center" wrapText="1" readingOrder="1"/>
    </xf>
    <xf numFmtId="0" fontId="2" fillId="0" borderId="0" xfId="0" applyFont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vertical="center" wrapText="1" readingOrder="1"/>
    </xf>
    <xf numFmtId="164" fontId="3" fillId="0" borderId="1" xfId="0" applyNumberFormat="1" applyFont="1" applyBorder="1" applyAlignment="1">
      <alignment horizontal="right" vertical="center" wrapText="1" readingOrder="1"/>
    </xf>
    <xf numFmtId="0" fontId="2" fillId="0" borderId="1" xfId="0" applyFont="1" applyBorder="1" applyAlignment="1">
      <alignment horizontal="left" vertical="center" wrapText="1" readingOrder="1"/>
    </xf>
    <xf numFmtId="0" fontId="11" fillId="0" borderId="5" xfId="0" applyFont="1" applyBorder="1" applyAlignment="1">
      <alignment horizontal="center" vertical="center" wrapText="1" readingOrder="1"/>
    </xf>
    <xf numFmtId="0" fontId="7" fillId="2" borderId="4" xfId="0" applyFont="1" applyFill="1" applyBorder="1" applyAlignment="1">
      <alignment horizontal="center" vertical="center" readingOrder="1"/>
    </xf>
    <xf numFmtId="0" fontId="7" fillId="2" borderId="3" xfId="0" applyFont="1" applyFill="1" applyBorder="1" applyAlignment="1">
      <alignment horizontal="center" vertical="center" readingOrder="1"/>
    </xf>
    <xf numFmtId="0" fontId="7" fillId="2" borderId="2" xfId="0" applyFont="1" applyFill="1" applyBorder="1" applyAlignment="1">
      <alignment horizontal="center" vertical="center" readingOrder="1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horizontal="center" vertical="center" wrapText="1" readingOrder="1"/>
    </xf>
    <xf numFmtId="0" fontId="16" fillId="0" borderId="0" xfId="0" applyFont="1"/>
    <xf numFmtId="165" fontId="16" fillId="0" borderId="0" xfId="1" applyNumberFormat="1" applyFont="1" applyFill="1" applyBorder="1"/>
    <xf numFmtId="10" fontId="16" fillId="0" borderId="0" xfId="3" applyNumberFormat="1" applyFont="1" applyFill="1" applyBorder="1"/>
    <xf numFmtId="166" fontId="16" fillId="0" borderId="0" xfId="3" applyNumberFormat="1" applyFont="1" applyFill="1" applyBorder="1"/>
    <xf numFmtId="10" fontId="17" fillId="0" borderId="0" xfId="0" applyNumberFormat="1" applyFont="1" applyAlignment="1">
      <alignment vertical="center" wrapText="1" readingOrder="1"/>
    </xf>
    <xf numFmtId="0" fontId="17" fillId="0" borderId="0" xfId="0" applyFont="1" applyAlignment="1">
      <alignment vertical="center" wrapText="1" readingOrder="1"/>
    </xf>
    <xf numFmtId="0" fontId="17" fillId="5" borderId="6" xfId="0" applyFont="1" applyFill="1" applyBorder="1" applyAlignment="1">
      <alignment horizontal="center" vertical="center" wrapText="1" readingOrder="1"/>
    </xf>
    <xf numFmtId="0" fontId="17" fillId="5" borderId="7" xfId="0" applyFont="1" applyFill="1" applyBorder="1" applyAlignment="1">
      <alignment horizontal="center" vertical="center" wrapText="1" readingOrder="1"/>
    </xf>
    <xf numFmtId="0" fontId="17" fillId="5" borderId="8" xfId="0" applyFont="1" applyFill="1" applyBorder="1" applyAlignment="1">
      <alignment horizontal="center" vertical="center" wrapText="1" readingOrder="1"/>
    </xf>
    <xf numFmtId="0" fontId="17" fillId="0" borderId="0" xfId="0" applyFont="1" applyAlignment="1">
      <alignment horizontal="center" vertical="center" wrapText="1" readingOrder="1"/>
    </xf>
    <xf numFmtId="0" fontId="17" fillId="6" borderId="9" xfId="0" applyFont="1" applyFill="1" applyBorder="1" applyAlignment="1">
      <alignment vertical="center" wrapText="1" readingOrder="1"/>
    </xf>
    <xf numFmtId="0" fontId="17" fillId="7" borderId="9" xfId="0" applyFont="1" applyFill="1" applyBorder="1" applyAlignment="1">
      <alignment horizontal="center" vertical="center" wrapText="1" readingOrder="1"/>
    </xf>
    <xf numFmtId="0" fontId="17" fillId="5" borderId="10" xfId="0" applyFont="1" applyFill="1" applyBorder="1" applyAlignment="1">
      <alignment horizontal="center" vertical="center" wrapText="1" readingOrder="1"/>
    </xf>
    <xf numFmtId="0" fontId="17" fillId="5" borderId="9" xfId="0" applyFont="1" applyFill="1" applyBorder="1" applyAlignment="1">
      <alignment horizontal="center" vertical="center" wrapText="1" readingOrder="1"/>
    </xf>
    <xf numFmtId="0" fontId="17" fillId="5" borderId="9" xfId="0" applyFont="1" applyFill="1" applyBorder="1" applyAlignment="1">
      <alignment horizontal="center" vertical="center" wrapText="1" readingOrder="1"/>
    </xf>
    <xf numFmtId="10" fontId="17" fillId="5" borderId="9" xfId="3" applyNumberFormat="1" applyFont="1" applyFill="1" applyBorder="1" applyAlignment="1">
      <alignment horizontal="center" vertical="center" wrapText="1" readingOrder="1"/>
    </xf>
    <xf numFmtId="10" fontId="17" fillId="5" borderId="11" xfId="3" applyNumberFormat="1" applyFont="1" applyFill="1" applyBorder="1" applyAlignment="1">
      <alignment horizontal="center" vertical="center" wrapText="1" readingOrder="1"/>
    </xf>
    <xf numFmtId="166" fontId="17" fillId="0" borderId="0" xfId="3" applyNumberFormat="1" applyFont="1" applyFill="1" applyBorder="1" applyAlignment="1">
      <alignment horizontal="center" vertical="center" wrapText="1" readingOrder="1"/>
    </xf>
    <xf numFmtId="0" fontId="17" fillId="6" borderId="12" xfId="0" applyFont="1" applyFill="1" applyBorder="1" applyAlignment="1">
      <alignment horizontal="center" vertical="center" wrapText="1" readingOrder="1"/>
    </xf>
    <xf numFmtId="0" fontId="17" fillId="6" borderId="7" xfId="0" applyFont="1" applyFill="1" applyBorder="1" applyAlignment="1">
      <alignment horizontal="center" vertical="center" wrapText="1" readingOrder="1"/>
    </xf>
    <xf numFmtId="0" fontId="18" fillId="5" borderId="10" xfId="0" applyFont="1" applyFill="1" applyBorder="1" applyAlignment="1">
      <alignment horizontal="left" vertical="center" wrapText="1" readingOrder="1"/>
    </xf>
    <xf numFmtId="165" fontId="18" fillId="0" borderId="9" xfId="1" applyNumberFormat="1" applyFont="1" applyFill="1" applyBorder="1" applyAlignment="1">
      <alignment horizontal="right" vertical="center" wrapText="1" readingOrder="1"/>
    </xf>
    <xf numFmtId="10" fontId="18" fillId="5" borderId="9" xfId="3" applyNumberFormat="1" applyFont="1" applyFill="1" applyBorder="1" applyAlignment="1">
      <alignment horizontal="right" vertical="center" wrapText="1" readingOrder="1"/>
    </xf>
    <xf numFmtId="10" fontId="16" fillId="5" borderId="11" xfId="3" applyNumberFormat="1" applyFont="1" applyFill="1" applyBorder="1"/>
    <xf numFmtId="0" fontId="18" fillId="6" borderId="9" xfId="0" applyFont="1" applyFill="1" applyBorder="1" applyAlignment="1">
      <alignment horizontal="left" vertical="center" wrapText="1" readingOrder="1"/>
    </xf>
    <xf numFmtId="0" fontId="18" fillId="6" borderId="10" xfId="0" applyFont="1" applyFill="1" applyBorder="1" applyAlignment="1">
      <alignment horizontal="left" vertical="center" wrapText="1" readingOrder="1"/>
    </xf>
    <xf numFmtId="167" fontId="18" fillId="0" borderId="9" xfId="2" applyNumberFormat="1" applyFont="1" applyFill="1" applyBorder="1" applyAlignment="1">
      <alignment horizontal="right" vertical="center" wrapText="1" readingOrder="1"/>
    </xf>
    <xf numFmtId="10" fontId="1" fillId="0" borderId="0" xfId="3" applyNumberFormat="1" applyFont="1" applyFill="1" applyBorder="1"/>
    <xf numFmtId="166" fontId="18" fillId="0" borderId="0" xfId="1" applyNumberFormat="1" applyFont="1" applyFill="1" applyBorder="1" applyAlignment="1">
      <alignment horizontal="right" vertical="center" wrapText="1" readingOrder="1"/>
    </xf>
    <xf numFmtId="0" fontId="17" fillId="5" borderId="13" xfId="0" applyFont="1" applyFill="1" applyBorder="1" applyAlignment="1">
      <alignment horizontal="left" vertical="center" wrapText="1" readingOrder="1"/>
    </xf>
    <xf numFmtId="165" fontId="17" fillId="0" borderId="14" xfId="1" applyNumberFormat="1" applyFont="1" applyFill="1" applyBorder="1" applyAlignment="1">
      <alignment horizontal="right" vertical="center" wrapText="1" readingOrder="1"/>
    </xf>
    <xf numFmtId="10" fontId="17" fillId="5" borderId="14" xfId="3" applyNumberFormat="1" applyFont="1" applyFill="1" applyBorder="1" applyAlignment="1">
      <alignment horizontal="right" vertical="center" wrapText="1" readingOrder="1"/>
    </xf>
    <xf numFmtId="10" fontId="20" fillId="5" borderId="15" xfId="3" applyNumberFormat="1" applyFont="1" applyFill="1" applyBorder="1" applyAlignment="1">
      <alignment vertical="center"/>
    </xf>
    <xf numFmtId="10" fontId="17" fillId="0" borderId="0" xfId="3" applyNumberFormat="1" applyFont="1" applyFill="1" applyBorder="1" applyAlignment="1">
      <alignment horizontal="right" vertical="center" wrapText="1" readingOrder="1"/>
    </xf>
    <xf numFmtId="0" fontId="20" fillId="0" borderId="0" xfId="0" applyFont="1"/>
    <xf numFmtId="0" fontId="17" fillId="6" borderId="9" xfId="0" applyFont="1" applyFill="1" applyBorder="1" applyAlignment="1">
      <alignment horizontal="center" vertical="center" wrapText="1" readingOrder="1"/>
    </xf>
    <xf numFmtId="165" fontId="17" fillId="0" borderId="9" xfId="1" applyNumberFormat="1" applyFont="1" applyFill="1" applyBorder="1" applyAlignment="1">
      <alignment horizontal="right" vertical="center" wrapText="1" readingOrder="1"/>
    </xf>
    <xf numFmtId="0" fontId="17" fillId="6" borderId="13" xfId="0" applyFont="1" applyFill="1" applyBorder="1" applyAlignment="1">
      <alignment horizontal="left" vertical="center" wrapText="1" readingOrder="1"/>
    </xf>
    <xf numFmtId="167" fontId="17" fillId="0" borderId="14" xfId="2" applyNumberFormat="1" applyFont="1" applyFill="1" applyBorder="1" applyAlignment="1">
      <alignment horizontal="right" vertical="center" wrapText="1" readingOrder="1"/>
    </xf>
    <xf numFmtId="0" fontId="18" fillId="0" borderId="16" xfId="0" applyFont="1" applyBorder="1" applyAlignment="1">
      <alignment horizontal="left" vertical="center" wrapText="1" readingOrder="1"/>
    </xf>
    <xf numFmtId="165" fontId="18" fillId="0" borderId="16" xfId="1" applyNumberFormat="1" applyFont="1" applyFill="1" applyBorder="1" applyAlignment="1">
      <alignment horizontal="right" vertical="center" wrapText="1" readingOrder="1"/>
    </xf>
    <xf numFmtId="10" fontId="18" fillId="0" borderId="16" xfId="3" applyNumberFormat="1" applyFont="1" applyFill="1" applyBorder="1" applyAlignment="1">
      <alignment horizontal="right" vertical="center" wrapText="1" readingOrder="1"/>
    </xf>
    <xf numFmtId="43" fontId="18" fillId="0" borderId="16" xfId="1" applyFont="1" applyFill="1" applyBorder="1" applyAlignment="1">
      <alignment horizontal="right" vertical="center" wrapText="1" readingOrder="1"/>
    </xf>
    <xf numFmtId="10" fontId="18" fillId="0" borderId="16" xfId="1" applyNumberFormat="1" applyFont="1" applyFill="1" applyBorder="1" applyAlignment="1">
      <alignment horizontal="right" vertical="center" wrapText="1" readingOrder="1"/>
    </xf>
    <xf numFmtId="165" fontId="18" fillId="0" borderId="0" xfId="1" applyNumberFormat="1" applyFont="1" applyFill="1" applyBorder="1" applyAlignment="1">
      <alignment horizontal="right" vertical="center" wrapText="1" readingOrder="1"/>
    </xf>
    <xf numFmtId="10" fontId="20" fillId="0" borderId="9" xfId="3" applyNumberFormat="1" applyFont="1" applyFill="1" applyBorder="1"/>
    <xf numFmtId="0" fontId="18" fillId="5" borderId="10" xfId="0" applyFont="1" applyFill="1" applyBorder="1" applyAlignment="1">
      <alignment vertical="center" wrapText="1" readingOrder="1"/>
    </xf>
    <xf numFmtId="10" fontId="16" fillId="5" borderId="11" xfId="3" applyNumberFormat="1" applyFont="1" applyFill="1" applyBorder="1" applyAlignment="1">
      <alignment vertical="center"/>
    </xf>
    <xf numFmtId="166" fontId="16" fillId="0" borderId="0" xfId="3" applyNumberFormat="1" applyFont="1" applyFill="1" applyBorder="1" applyAlignment="1">
      <alignment vertical="center" readingOrder="1"/>
    </xf>
    <xf numFmtId="0" fontId="16" fillId="0" borderId="0" xfId="0" applyFont="1" applyAlignment="1">
      <alignment vertical="center"/>
    </xf>
    <xf numFmtId="9" fontId="18" fillId="5" borderId="9" xfId="3" applyFont="1" applyFill="1" applyBorder="1" applyAlignment="1">
      <alignment horizontal="right" vertical="center" wrapText="1" readingOrder="1"/>
    </xf>
    <xf numFmtId="0" fontId="17" fillId="5" borderId="13" xfId="0" applyFont="1" applyFill="1" applyBorder="1" applyAlignment="1">
      <alignment horizontal="center" vertical="center" wrapText="1" readingOrder="1"/>
    </xf>
    <xf numFmtId="166" fontId="17" fillId="0" borderId="0" xfId="3" applyNumberFormat="1" applyFont="1" applyFill="1" applyBorder="1" applyAlignment="1">
      <alignment horizontal="right" vertical="center" wrapText="1" readingOrder="1"/>
    </xf>
    <xf numFmtId="0" fontId="18" fillId="0" borderId="17" xfId="0" applyFont="1" applyBorder="1" applyAlignment="1">
      <alignment horizontal="left" vertical="center" wrapText="1" readingOrder="1"/>
    </xf>
    <xf numFmtId="165" fontId="18" fillId="0" borderId="17" xfId="1" applyNumberFormat="1" applyFont="1" applyFill="1" applyBorder="1" applyAlignment="1">
      <alignment horizontal="right" vertical="center" wrapText="1" readingOrder="1"/>
    </xf>
    <xf numFmtId="0" fontId="18" fillId="0" borderId="0" xfId="0" applyFont="1" applyAlignment="1">
      <alignment horizontal="left" vertical="center" wrapText="1" readingOrder="1"/>
    </xf>
    <xf numFmtId="165" fontId="18" fillId="0" borderId="18" xfId="1" applyNumberFormat="1" applyFont="1" applyFill="1" applyBorder="1" applyAlignment="1">
      <alignment horizontal="right" vertical="center" wrapText="1" readingOrder="1"/>
    </xf>
    <xf numFmtId="10" fontId="18" fillId="0" borderId="18" xfId="3" applyNumberFormat="1" applyFont="1" applyFill="1" applyBorder="1" applyAlignment="1">
      <alignment horizontal="right" vertical="center" wrapText="1" readingOrder="1"/>
    </xf>
    <xf numFmtId="43" fontId="1" fillId="0" borderId="0" xfId="0" applyNumberFormat="1" applyFont="1"/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'Resumen 2023'!$AA$4</c:f>
              <c:strCache>
                <c:ptCount val="1"/>
                <c:pt idx="0">
                  <c:v>APR. VIGENTE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rgbClr val="FFC000"/>
              </a:contourClr>
            </a:sp3d>
          </c:spPr>
          <c:invertIfNegative val="0"/>
          <c:dLbls>
            <c:dLbl>
              <c:idx val="0"/>
              <c:layout>
                <c:manualLayout>
                  <c:x val="-3.4497628288055354E-3"/>
                  <c:y val="-4.79804647348813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DE-4EB6-A90B-DAA7018DEC89}"/>
                </c:ext>
              </c:extLst>
            </c:dLbl>
            <c:dLbl>
              <c:idx val="1"/>
              <c:layout>
                <c:manualLayout>
                  <c:x val="2.5873221216041332E-2"/>
                  <c:y val="-1.9067073202118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E-4EB6-A90B-DAA7018DEC89}"/>
                </c:ext>
              </c:extLst>
            </c:dLbl>
            <c:dLbl>
              <c:idx val="2"/>
              <c:layout>
                <c:manualLayout>
                  <c:x val="1.3799051315222079E-2"/>
                  <c:y val="-3.5410278803934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E-4EB6-A90B-DAA7018DEC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2023'!$Z$5:$Z$6</c:f>
              <c:strCache>
                <c:ptCount val="2"/>
                <c:pt idx="0">
                  <c:v>Funcionamiento </c:v>
                </c:pt>
                <c:pt idx="1">
                  <c:v>Inversión</c:v>
                </c:pt>
              </c:strCache>
            </c:strRef>
          </c:cat>
          <c:val>
            <c:numRef>
              <c:f>'Resumen 2023'!$AA$5:$AA$6</c:f>
              <c:numCache>
                <c:formatCode>_-"$"\ * #,##0_-;\-"$"\ * #,##0_-;_-"$"\ * "-"??_-;_-@_-</c:formatCode>
                <c:ptCount val="2"/>
                <c:pt idx="0">
                  <c:v>30401.222000000002</c:v>
                </c:pt>
                <c:pt idx="1">
                  <c:v>367474.22907300002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DE-4EB6-A90B-DAA7018DEC89}"/>
            </c:ext>
          </c:extLst>
        </c:ser>
        <c:ser>
          <c:idx val="1"/>
          <c:order val="1"/>
          <c:tx>
            <c:strRef>
              <c:f>'Resumen 2023'!$AB$4</c:f>
              <c:strCache>
                <c:ptCount val="1"/>
                <c:pt idx="0">
                  <c:v>COMPROMISO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rgbClr val="00B050"/>
              </a:contourClr>
            </a:sp3d>
          </c:spPr>
          <c:invertIfNegative val="0"/>
          <c:dLbls>
            <c:dLbl>
              <c:idx val="0"/>
              <c:layout>
                <c:manualLayout>
                  <c:x val="2.2423458387235844E-2"/>
                  <c:y val="-3.00452998349458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95,87%</a:t>
                    </a:r>
                  </a:p>
                  <a:p>
                    <a:fld id="{AD097F37-4C91-4103-90FC-0DBCDB82AC54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2DE-4EB6-A90B-DAA7018DEC89}"/>
                </c:ext>
              </c:extLst>
            </c:dLbl>
            <c:dLbl>
              <c:idx val="1"/>
              <c:layout>
                <c:manualLayout>
                  <c:x val="1.5523932729624774E-2"/>
                  <c:y val="-8.171602800908112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100%</a:t>
                    </a:r>
                    <a:endParaRPr lang="en-US" baseline="0"/>
                  </a:p>
                  <a:p>
                    <a:fld id="{A2038B8C-928E-418D-8026-6CC375384BC8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82DE-4EB6-A90B-DAA7018DEC89}"/>
                </c:ext>
              </c:extLst>
            </c:dLbl>
            <c:dLbl>
              <c:idx val="2"/>
              <c:layout>
                <c:manualLayout>
                  <c:x val="3.6222509702457828E-2"/>
                  <c:y val="-1.0895470401210734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98,81%</a:t>
                    </a:r>
                  </a:p>
                  <a:p>
                    <a:fld id="{F732EA92-FD44-44C8-82CB-08B26D5C2EBE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2DE-4EB6-A90B-DAA7018DEC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'Resumen 2023'!$Z$5:$Z$6</c:f>
              <c:strCache>
                <c:ptCount val="2"/>
                <c:pt idx="0">
                  <c:v>Funcionamiento </c:v>
                </c:pt>
                <c:pt idx="1">
                  <c:v>Inversión</c:v>
                </c:pt>
              </c:strCache>
            </c:strRef>
          </c:cat>
          <c:val>
            <c:numRef>
              <c:f>'Resumen 2023'!$AB$5:$AB$6</c:f>
              <c:numCache>
                <c:formatCode>_-"$"\ * #,##0_-;\-"$"\ * #,##0_-;_-"$"\ * "-"??_-;_-@_-</c:formatCode>
                <c:ptCount val="2"/>
                <c:pt idx="0">
                  <c:v>6500.8999511299999</c:v>
                </c:pt>
                <c:pt idx="1">
                  <c:v>256561.11295432999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[3]Hoja1!$F$4:$F$6</c15:f>
                <c15:dlblRangeCache>
                  <c:ptCount val="3"/>
                  <c:pt idx="0">
                    <c:v>0,544534059</c:v>
                  </c:pt>
                  <c:pt idx="1">
                    <c:v>0</c:v>
                  </c:pt>
                  <c:pt idx="2">
                    <c:v>0,765603316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82DE-4EB6-A90B-DAA7018DEC89}"/>
            </c:ext>
          </c:extLst>
        </c:ser>
        <c:ser>
          <c:idx val="2"/>
          <c:order val="2"/>
          <c:tx>
            <c:strRef>
              <c:f>'Resumen 2023'!$AC$4</c:f>
              <c:strCache>
                <c:ptCount val="1"/>
                <c:pt idx="0">
                  <c:v>OBLIGACIÓN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chemeClr val="accent3">
                  <a:lumMod val="60000"/>
                  <a:lumOff val="40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3.6222509702457953E-2"/>
                  <c:y val="-1.8772538363141821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94,03%</a:t>
                    </a:r>
                  </a:p>
                  <a:p>
                    <a:fld id="{39F9FCBE-5CE4-40B6-B049-53BE1B837C7D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82DE-4EB6-A90B-DAA7018DEC89}"/>
                </c:ext>
              </c:extLst>
            </c:dLbl>
            <c:dLbl>
              <c:idx val="1"/>
              <c:layout>
                <c:manualLayout>
                  <c:x val="2.0698576972833119E-2"/>
                  <c:y val="-8.171495562026011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100%</a:t>
                    </a:r>
                    <a:endParaRPr lang="en-US" baseline="0"/>
                  </a:p>
                  <a:p>
                    <a:fld id="{17E84396-E7AE-4177-8A92-F1E60AA55531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82DE-4EB6-A90B-DAA7018DEC89}"/>
                </c:ext>
              </c:extLst>
            </c:dLbl>
            <c:dLbl>
              <c:idx val="2"/>
              <c:layout>
                <c:manualLayout>
                  <c:x val="3.7947391116860713E-2"/>
                  <c:y val="-1.9067073202118697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64,23%</a:t>
                    </a:r>
                  </a:p>
                  <a:p>
                    <a:fld id="{5ED9BC53-30B0-4575-B6C6-7C78E9DD3D04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82DE-4EB6-A90B-DAA7018DEC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'Resumen 2023'!$Z$5:$Z$6</c:f>
              <c:strCache>
                <c:ptCount val="2"/>
                <c:pt idx="0">
                  <c:v>Funcionamiento </c:v>
                </c:pt>
                <c:pt idx="1">
                  <c:v>Inversión</c:v>
                </c:pt>
              </c:strCache>
            </c:strRef>
          </c:cat>
          <c:val>
            <c:numRef>
              <c:f>'Resumen 2023'!$AC$5:$AC$6</c:f>
              <c:numCache>
                <c:formatCode>_-"$"\ * #,##0_-;\-"$"\ * #,##0_-;_-"$"\ * "-"??_-;_-@_-</c:formatCode>
                <c:ptCount val="2"/>
                <c:pt idx="0">
                  <c:v>4185.7397464599999</c:v>
                </c:pt>
                <c:pt idx="1">
                  <c:v>44510.876776999998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[3]Hoja1!$G$4:$G$6</c15:f>
                <c15:dlblRangeCache>
                  <c:ptCount val="3"/>
                  <c:pt idx="0">
                    <c:v>0,410033981</c:v>
                  </c:pt>
                  <c:pt idx="1">
                    <c:v>0</c:v>
                  </c:pt>
                  <c:pt idx="2">
                    <c:v>0,381078993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82DE-4EB6-A90B-DAA7018DE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32700960"/>
        <c:axId val="1332705952"/>
        <c:axId val="0"/>
      </c:bar3DChart>
      <c:catAx>
        <c:axId val="13327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332705952"/>
        <c:crosses val="autoZero"/>
        <c:auto val="1"/>
        <c:lblAlgn val="ctr"/>
        <c:lblOffset val="100"/>
        <c:noMultiLvlLbl val="0"/>
      </c:catAx>
      <c:valAx>
        <c:axId val="133270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33270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412936</xdr:colOff>
      <xdr:row>0</xdr:row>
      <xdr:rowOff>193861</xdr:rowOff>
    </xdr:from>
    <xdr:ext cx="2619937" cy="637615"/>
    <xdr:pic>
      <xdr:nvPicPr>
        <xdr:cNvPr id="2" name="Imagen 1">
          <a:extLst>
            <a:ext uri="{FF2B5EF4-FFF2-40B4-BE49-F238E27FC236}">
              <a16:creationId xmlns:a16="http://schemas.microsoft.com/office/drawing/2014/main" id="{0B3433B3-0104-430C-AA7A-16459473573C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412936" y="181161"/>
          <a:ext cx="2619937" cy="637615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14</xdr:col>
      <xdr:colOff>676275</xdr:colOff>
      <xdr:row>1</xdr:row>
      <xdr:rowOff>38661</xdr:rowOff>
    </xdr:from>
    <xdr:ext cx="2090872" cy="693593"/>
    <xdr:pic>
      <xdr:nvPicPr>
        <xdr:cNvPr id="3" name="Imagen 2">
          <a:extLst>
            <a:ext uri="{FF2B5EF4-FFF2-40B4-BE49-F238E27FC236}">
              <a16:creationId xmlns:a16="http://schemas.microsoft.com/office/drawing/2014/main" id="{DFAD284F-3C68-4CFC-9859-616B2B70F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222811"/>
          <a:ext cx="2090872" cy="69359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200024</xdr:colOff>
      <xdr:row>3</xdr:row>
      <xdr:rowOff>166686</xdr:rowOff>
    </xdr:from>
    <xdr:to>
      <xdr:col>42</xdr:col>
      <xdr:colOff>515471</xdr:colOff>
      <xdr:row>18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94CA540-9D58-4DE7-9821-6EA3E8A51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Unidades%20compartidas\Gesti&#243;n%20Financiera_17%20Presupuesto\2024\EJECUCIONES%20P&#193;G%20WEB\2.%20Febrero%202024\1.%20Ejecuci&#243;n%20Pptal%20Gastos%20Febrero%202024.xlsx" TargetMode="External"/><Relationship Id="rId1" Type="http://schemas.openxmlformats.org/officeDocument/2006/relationships/externalLinkPath" Target="/Unidades%20compartidas/Gesti&#243;n%20Financiera_17%20Presupuesto/2024/EJECUCIONES%20P&#193;G%20WEB/2.%20Febrero%202024/1.%20Ejecuci&#243;n%20Pptal%20Gastos%20Febrero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Unidades%20compartidas\Gesti&#243;n%20Financiera_17%20Presupuesto\2024\CONTROL%20INTERNO%20OCI\Segundo%20Trimestre%202024\Ejecucion%20Presupuestal%20Primer%20Trimestre%202024.xlsx" TargetMode="External"/><Relationship Id="rId1" Type="http://schemas.openxmlformats.org/officeDocument/2006/relationships/externalLinkPath" Target="Ejecucion%20Presupuestal%20Primer%20Trimestre%20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nidades%20compartidas/Gesti&#243;n%20Financiera_17%20Presupuesto/2022/PRESENTACIONES%20EJECUCIONES%20PRESUPUESTALES/HOJA%20DE%20TRABAJO%20AL%2015-07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BRERO"/>
      <sheetName val="FEBRERO 2024"/>
      <sheetName val="Hoja2"/>
    </sheetNames>
    <sheetDataSet>
      <sheetData sheetId="0">
        <row r="12">
          <cell r="X12">
            <v>0</v>
          </cell>
        </row>
        <row r="13">
          <cell r="X13">
            <v>0</v>
          </cell>
          <cell r="Y13">
            <v>0</v>
          </cell>
        </row>
        <row r="16"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8">
          <cell r="Y18">
            <v>0</v>
          </cell>
        </row>
        <row r="19">
          <cell r="Y19">
            <v>0</v>
          </cell>
        </row>
        <row r="20">
          <cell r="Y20">
            <v>0</v>
          </cell>
        </row>
        <row r="21">
          <cell r="Y21">
            <v>0</v>
          </cell>
        </row>
        <row r="25">
          <cell r="Y25">
            <v>0</v>
          </cell>
        </row>
        <row r="26">
          <cell r="Y26">
            <v>0</v>
          </cell>
        </row>
        <row r="28">
          <cell r="Y28">
            <v>0</v>
          </cell>
        </row>
        <row r="29">
          <cell r="Y29">
            <v>0</v>
          </cell>
        </row>
        <row r="30">
          <cell r="Y30">
            <v>0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rimestre I del 2024"/>
      <sheetName val="Resumen 2023"/>
      <sheetName val="Reserva por ejecutar"/>
      <sheetName val="Hoja7"/>
    </sheetNames>
    <sheetDataSet>
      <sheetData sheetId="0">
        <row r="10">
          <cell r="H10">
            <v>30401222000</v>
          </cell>
          <cell r="J10">
            <v>25556355098.919998</v>
          </cell>
          <cell r="L10">
            <v>6500899951.1300001</v>
          </cell>
          <cell r="M10">
            <v>4185739746.46</v>
          </cell>
        </row>
        <row r="12">
          <cell r="H12">
            <v>367474229073</v>
          </cell>
          <cell r="J12">
            <v>320486747030.33002</v>
          </cell>
          <cell r="L12">
            <v>256561112954.32999</v>
          </cell>
          <cell r="M12">
            <v>44510876777</v>
          </cell>
        </row>
        <row r="18">
          <cell r="H18">
            <v>18795778000</v>
          </cell>
          <cell r="J18">
            <v>18795778000</v>
          </cell>
          <cell r="L18">
            <v>3205302513</v>
          </cell>
          <cell r="M18">
            <v>3201238755</v>
          </cell>
        </row>
        <row r="19">
          <cell r="H19">
            <v>9714150000</v>
          </cell>
        </row>
        <row r="20">
          <cell r="J20">
            <v>6559648098.9200001</v>
          </cell>
          <cell r="L20">
            <v>3286885873.1300001</v>
          </cell>
          <cell r="M20">
            <v>975789426.46000004</v>
          </cell>
        </row>
        <row r="26">
          <cell r="H26">
            <v>997618000</v>
          </cell>
          <cell r="J26">
            <v>47935000</v>
          </cell>
          <cell r="L26">
            <v>8711565</v>
          </cell>
          <cell r="M26">
            <v>8711565</v>
          </cell>
        </row>
        <row r="27">
          <cell r="H27">
            <v>192951000</v>
          </cell>
          <cell r="J27">
            <v>152994000</v>
          </cell>
        </row>
        <row r="28">
          <cell r="H28">
            <v>725000</v>
          </cell>
        </row>
        <row r="29">
          <cell r="H29">
            <v>700000000</v>
          </cell>
          <cell r="J29">
            <v>0</v>
          </cell>
        </row>
      </sheetData>
      <sheetData sheetId="1">
        <row r="4">
          <cell r="AA4" t="str">
            <v>APR. VIGENTE</v>
          </cell>
          <cell r="AB4" t="str">
            <v>COMPROMISO</v>
          </cell>
          <cell r="AC4" t="str">
            <v>OBLIGACIÓN</v>
          </cell>
        </row>
        <row r="5">
          <cell r="Z5" t="str">
            <v xml:space="preserve">Funcionamiento </v>
          </cell>
          <cell r="AA5">
            <v>30401.222000000002</v>
          </cell>
          <cell r="AB5">
            <v>6500.8999511299999</v>
          </cell>
          <cell r="AC5">
            <v>4185.7397464599999</v>
          </cell>
        </row>
        <row r="6">
          <cell r="Z6" t="str">
            <v>Inversión</v>
          </cell>
          <cell r="AA6">
            <v>367474.22907300002</v>
          </cell>
          <cell r="AB6">
            <v>256561.11295432999</v>
          </cell>
          <cell r="AC6">
            <v>44510.876776999998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2021"/>
      <sheetName val="Hoja1"/>
    </sheetNames>
    <sheetDataSet>
      <sheetData sheetId="0"/>
      <sheetData sheetId="1">
        <row r="4">
          <cell r="F4">
            <v>0.54453405929156529</v>
          </cell>
          <cell r="G4">
            <v>0.41003398118684276</v>
          </cell>
        </row>
        <row r="5">
          <cell r="F5">
            <v>0</v>
          </cell>
          <cell r="G5">
            <v>0</v>
          </cell>
        </row>
        <row r="6">
          <cell r="F6">
            <v>0.76560331593490949</v>
          </cell>
          <cell r="G6">
            <v>0.38107899280623042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5EA98-B5B6-4BEE-98F8-5BC23B2450FA}">
  <dimension ref="A1:AA34"/>
  <sheetViews>
    <sheetView showGridLines="0" topLeftCell="R28" workbookViewId="0">
      <selection activeCell="T38" sqref="T38"/>
    </sheetView>
  </sheetViews>
  <sheetFormatPr baseColWidth="10" defaultRowHeight="14.5" x14ac:dyDescent="0.35"/>
  <cols>
    <col min="1" max="1" width="13.453125" customWidth="1"/>
    <col min="2" max="2" width="27" customWidth="1"/>
    <col min="3" max="3" width="21.54296875" customWidth="1"/>
    <col min="4" max="11" width="5.453125" customWidth="1"/>
    <col min="12" max="12" width="7" customWidth="1"/>
    <col min="13" max="13" width="9.54296875" customWidth="1"/>
    <col min="14" max="14" width="8" customWidth="1"/>
    <col min="15" max="15" width="9.54296875" customWidth="1"/>
    <col min="16" max="16" width="27.54296875" customWidth="1"/>
    <col min="17" max="27" width="18.81640625" customWidth="1"/>
    <col min="28" max="28" width="0" hidden="1" customWidth="1"/>
    <col min="29" max="29" width="6.453125" customWidth="1"/>
  </cols>
  <sheetData>
    <row r="1" spans="1:27" x14ac:dyDescent="0.35">
      <c r="A1" s="1" t="s">
        <v>0</v>
      </c>
      <c r="B1" s="1">
        <v>2024</v>
      </c>
      <c r="C1" s="30" t="s">
        <v>1</v>
      </c>
      <c r="D1" s="30" t="s">
        <v>1</v>
      </c>
      <c r="E1" s="30" t="s">
        <v>1</v>
      </c>
      <c r="F1" s="30" t="s">
        <v>1</v>
      </c>
      <c r="G1" s="30" t="s">
        <v>1</v>
      </c>
      <c r="H1" s="30" t="s">
        <v>1</v>
      </c>
      <c r="I1" s="30" t="s">
        <v>1</v>
      </c>
      <c r="J1" s="30" t="s">
        <v>1</v>
      </c>
      <c r="K1" s="30" t="s">
        <v>1</v>
      </c>
      <c r="L1" s="30" t="s">
        <v>1</v>
      </c>
      <c r="M1" s="30" t="s">
        <v>1</v>
      </c>
      <c r="N1" s="30" t="s">
        <v>1</v>
      </c>
      <c r="O1" s="30" t="s">
        <v>1</v>
      </c>
      <c r="P1" s="30" t="s">
        <v>1</v>
      </c>
      <c r="Q1" s="30" t="s">
        <v>1</v>
      </c>
      <c r="R1" s="30" t="s">
        <v>1</v>
      </c>
      <c r="S1" s="30" t="s">
        <v>1</v>
      </c>
      <c r="T1" s="30" t="s">
        <v>1</v>
      </c>
      <c r="U1" s="30" t="s">
        <v>1</v>
      </c>
      <c r="V1" s="30" t="s">
        <v>1</v>
      </c>
      <c r="W1" s="30" t="s">
        <v>1</v>
      </c>
      <c r="X1" s="30" t="s">
        <v>1</v>
      </c>
      <c r="Y1" s="30" t="s">
        <v>1</v>
      </c>
      <c r="Z1" s="30" t="s">
        <v>1</v>
      </c>
      <c r="AA1" s="30" t="s">
        <v>1</v>
      </c>
    </row>
    <row r="2" spans="1:27" x14ac:dyDescent="0.35">
      <c r="A2" s="1" t="s">
        <v>2</v>
      </c>
      <c r="B2" s="1" t="s">
        <v>3</v>
      </c>
      <c r="C2" s="30" t="s">
        <v>1</v>
      </c>
      <c r="D2" s="30" t="s">
        <v>1</v>
      </c>
      <c r="E2" s="30" t="s">
        <v>1</v>
      </c>
      <c r="F2" s="30" t="s">
        <v>1</v>
      </c>
      <c r="G2" s="30" t="s">
        <v>1</v>
      </c>
      <c r="H2" s="30" t="s">
        <v>1</v>
      </c>
      <c r="I2" s="30" t="s">
        <v>1</v>
      </c>
      <c r="J2" s="30" t="s">
        <v>1</v>
      </c>
      <c r="K2" s="30" t="s">
        <v>1</v>
      </c>
      <c r="L2" s="30" t="s">
        <v>1</v>
      </c>
      <c r="M2" s="30" t="s">
        <v>1</v>
      </c>
      <c r="N2" s="30" t="s">
        <v>1</v>
      </c>
      <c r="O2" s="30" t="s">
        <v>1</v>
      </c>
      <c r="P2" s="30" t="s">
        <v>1</v>
      </c>
      <c r="Q2" s="30" t="s">
        <v>1</v>
      </c>
      <c r="R2" s="30" t="s">
        <v>1</v>
      </c>
      <c r="S2" s="30" t="s">
        <v>1</v>
      </c>
      <c r="T2" s="30" t="s">
        <v>1</v>
      </c>
      <c r="U2" s="30" t="s">
        <v>1</v>
      </c>
      <c r="V2" s="30" t="s">
        <v>1</v>
      </c>
      <c r="W2" s="30" t="s">
        <v>1</v>
      </c>
      <c r="X2" s="30" t="s">
        <v>1</v>
      </c>
      <c r="Y2" s="30" t="s">
        <v>1</v>
      </c>
      <c r="Z2" s="30" t="s">
        <v>1</v>
      </c>
      <c r="AA2" s="30" t="s">
        <v>1</v>
      </c>
    </row>
    <row r="3" spans="1:27" x14ac:dyDescent="0.35">
      <c r="A3" s="1" t="s">
        <v>4</v>
      </c>
      <c r="B3" s="1" t="s">
        <v>140</v>
      </c>
      <c r="C3" s="30" t="s">
        <v>1</v>
      </c>
      <c r="D3" s="30" t="s">
        <v>1</v>
      </c>
      <c r="E3" s="30" t="s">
        <v>1</v>
      </c>
      <c r="F3" s="30" t="s">
        <v>1</v>
      </c>
      <c r="G3" s="30" t="s">
        <v>1</v>
      </c>
      <c r="H3" s="30" t="s">
        <v>1</v>
      </c>
      <c r="I3" s="30" t="s">
        <v>1</v>
      </c>
      <c r="J3" s="30" t="s">
        <v>1</v>
      </c>
      <c r="K3" s="30" t="s">
        <v>1</v>
      </c>
      <c r="L3" s="30" t="s">
        <v>1</v>
      </c>
      <c r="M3" s="30" t="s">
        <v>1</v>
      </c>
      <c r="N3" s="30" t="s">
        <v>1</v>
      </c>
      <c r="O3" s="30" t="s">
        <v>1</v>
      </c>
      <c r="P3" s="30" t="s">
        <v>1</v>
      </c>
      <c r="Q3" s="30" t="s">
        <v>1</v>
      </c>
      <c r="R3" s="30" t="s">
        <v>1</v>
      </c>
      <c r="S3" s="30" t="s">
        <v>1</v>
      </c>
      <c r="T3" s="30" t="s">
        <v>1</v>
      </c>
      <c r="U3" s="30" t="s">
        <v>1</v>
      </c>
      <c r="V3" s="30" t="s">
        <v>1</v>
      </c>
      <c r="W3" s="30" t="s">
        <v>1</v>
      </c>
      <c r="X3" s="30" t="s">
        <v>1</v>
      </c>
      <c r="Y3" s="30" t="s">
        <v>1</v>
      </c>
      <c r="Z3" s="30" t="s">
        <v>1</v>
      </c>
      <c r="AA3" s="30" t="s">
        <v>1</v>
      </c>
    </row>
    <row r="4" spans="1:27" ht="23" x14ac:dyDescent="0.35">
      <c r="A4" s="1" t="s">
        <v>5</v>
      </c>
      <c r="B4" s="1" t="s">
        <v>6</v>
      </c>
      <c r="C4" s="1" t="s">
        <v>7</v>
      </c>
      <c r="D4" s="1" t="s">
        <v>8</v>
      </c>
      <c r="E4" s="1" t="s">
        <v>9</v>
      </c>
      <c r="F4" s="1" t="s">
        <v>10</v>
      </c>
      <c r="G4" s="1" t="s">
        <v>11</v>
      </c>
      <c r="H4" s="1" t="s">
        <v>12</v>
      </c>
      <c r="I4" s="1" t="s">
        <v>13</v>
      </c>
      <c r="J4" s="1" t="s">
        <v>14</v>
      </c>
      <c r="K4" s="1" t="s">
        <v>15</v>
      </c>
      <c r="L4" s="1" t="s">
        <v>16</v>
      </c>
      <c r="M4" s="1" t="s">
        <v>17</v>
      </c>
      <c r="N4" s="1" t="s">
        <v>18</v>
      </c>
      <c r="O4" s="1" t="s">
        <v>19</v>
      </c>
      <c r="P4" s="1" t="s">
        <v>20</v>
      </c>
      <c r="Q4" s="1" t="s">
        <v>21</v>
      </c>
      <c r="R4" s="1" t="s">
        <v>22</v>
      </c>
      <c r="S4" s="1" t="s">
        <v>23</v>
      </c>
      <c r="T4" s="1" t="s">
        <v>24</v>
      </c>
      <c r="U4" s="1" t="s">
        <v>25</v>
      </c>
      <c r="V4" s="1" t="s">
        <v>26</v>
      </c>
      <c r="W4" s="1" t="s">
        <v>27</v>
      </c>
      <c r="X4" s="1" t="s">
        <v>28</v>
      </c>
      <c r="Y4" s="1" t="s">
        <v>29</v>
      </c>
      <c r="Z4" s="1" t="s">
        <v>30</v>
      </c>
      <c r="AA4" s="1" t="s">
        <v>31</v>
      </c>
    </row>
    <row r="5" spans="1:27" ht="31.5" x14ac:dyDescent="0.35">
      <c r="A5" s="31" t="s">
        <v>32</v>
      </c>
      <c r="B5" s="2" t="s">
        <v>33</v>
      </c>
      <c r="C5" s="32" t="s">
        <v>34</v>
      </c>
      <c r="D5" s="31" t="s">
        <v>35</v>
      </c>
      <c r="E5" s="31" t="s">
        <v>36</v>
      </c>
      <c r="F5" s="31" t="s">
        <v>36</v>
      </c>
      <c r="G5" s="31" t="s">
        <v>36</v>
      </c>
      <c r="H5" s="31"/>
      <c r="I5" s="31"/>
      <c r="J5" s="31"/>
      <c r="K5" s="31"/>
      <c r="L5" s="31"/>
      <c r="M5" s="31" t="s">
        <v>37</v>
      </c>
      <c r="N5" s="31" t="s">
        <v>38</v>
      </c>
      <c r="O5" s="31" t="s">
        <v>39</v>
      </c>
      <c r="P5" s="2" t="s">
        <v>40</v>
      </c>
      <c r="Q5" s="33">
        <v>12362135000</v>
      </c>
      <c r="R5" s="33">
        <v>0</v>
      </c>
      <c r="S5" s="33">
        <v>0</v>
      </c>
      <c r="T5" s="33">
        <v>12362135000</v>
      </c>
      <c r="U5" s="33">
        <v>0</v>
      </c>
      <c r="V5" s="33">
        <v>12362135000</v>
      </c>
      <c r="W5" s="33">
        <v>0</v>
      </c>
      <c r="X5" s="33">
        <v>4005808690</v>
      </c>
      <c r="Y5" s="33">
        <v>4003446775</v>
      </c>
      <c r="Z5" s="33">
        <v>4003446775</v>
      </c>
      <c r="AA5" s="33">
        <v>4003446775</v>
      </c>
    </row>
    <row r="6" spans="1:27" ht="31.5" x14ac:dyDescent="0.35">
      <c r="A6" s="31" t="s">
        <v>32</v>
      </c>
      <c r="B6" s="2" t="s">
        <v>33</v>
      </c>
      <c r="C6" s="32" t="s">
        <v>41</v>
      </c>
      <c r="D6" s="31" t="s">
        <v>35</v>
      </c>
      <c r="E6" s="31" t="s">
        <v>36</v>
      </c>
      <c r="F6" s="31" t="s">
        <v>36</v>
      </c>
      <c r="G6" s="31" t="s">
        <v>42</v>
      </c>
      <c r="H6" s="31"/>
      <c r="I6" s="31"/>
      <c r="J6" s="31"/>
      <c r="K6" s="31"/>
      <c r="L6" s="31"/>
      <c r="M6" s="31" t="s">
        <v>37</v>
      </c>
      <c r="N6" s="31" t="s">
        <v>38</v>
      </c>
      <c r="O6" s="31" t="s">
        <v>39</v>
      </c>
      <c r="P6" s="2" t="s">
        <v>43</v>
      </c>
      <c r="Q6" s="33">
        <v>4355792000</v>
      </c>
      <c r="R6" s="33">
        <v>0</v>
      </c>
      <c r="S6" s="33">
        <v>0</v>
      </c>
      <c r="T6" s="33">
        <v>4355792000</v>
      </c>
      <c r="U6" s="33">
        <v>0</v>
      </c>
      <c r="V6" s="33">
        <v>4355792000</v>
      </c>
      <c r="W6" s="33">
        <v>0</v>
      </c>
      <c r="X6" s="33">
        <v>1200143633</v>
      </c>
      <c r="Y6" s="33">
        <v>1200030433</v>
      </c>
      <c r="Z6" s="33">
        <v>1200030433</v>
      </c>
      <c r="AA6" s="33">
        <v>1200030433</v>
      </c>
    </row>
    <row r="7" spans="1:27" ht="31.5" x14ac:dyDescent="0.35">
      <c r="A7" s="31" t="s">
        <v>32</v>
      </c>
      <c r="B7" s="2" t="s">
        <v>33</v>
      </c>
      <c r="C7" s="32" t="s">
        <v>44</v>
      </c>
      <c r="D7" s="31" t="s">
        <v>35</v>
      </c>
      <c r="E7" s="31" t="s">
        <v>36</v>
      </c>
      <c r="F7" s="31" t="s">
        <v>36</v>
      </c>
      <c r="G7" s="31" t="s">
        <v>45</v>
      </c>
      <c r="H7" s="31"/>
      <c r="I7" s="31"/>
      <c r="J7" s="31"/>
      <c r="K7" s="31"/>
      <c r="L7" s="31"/>
      <c r="M7" s="31" t="s">
        <v>37</v>
      </c>
      <c r="N7" s="31" t="s">
        <v>38</v>
      </c>
      <c r="O7" s="31" t="s">
        <v>39</v>
      </c>
      <c r="P7" s="2" t="s">
        <v>46</v>
      </c>
      <c r="Q7" s="33">
        <v>2077851000</v>
      </c>
      <c r="R7" s="33">
        <v>0</v>
      </c>
      <c r="S7" s="33">
        <v>0</v>
      </c>
      <c r="T7" s="33">
        <v>2077851000</v>
      </c>
      <c r="U7" s="33">
        <v>0</v>
      </c>
      <c r="V7" s="33">
        <v>2077851000</v>
      </c>
      <c r="W7" s="33">
        <v>0</v>
      </c>
      <c r="X7" s="33">
        <v>632730229</v>
      </c>
      <c r="Y7" s="33">
        <v>632155009</v>
      </c>
      <c r="Z7" s="33">
        <v>632155009</v>
      </c>
      <c r="AA7" s="33">
        <v>632155009</v>
      </c>
    </row>
    <row r="8" spans="1:27" ht="31.5" x14ac:dyDescent="0.35">
      <c r="A8" s="31" t="s">
        <v>32</v>
      </c>
      <c r="B8" s="2" t="s">
        <v>33</v>
      </c>
      <c r="C8" s="32" t="s">
        <v>47</v>
      </c>
      <c r="D8" s="31" t="s">
        <v>35</v>
      </c>
      <c r="E8" s="31" t="s">
        <v>42</v>
      </c>
      <c r="F8" s="31"/>
      <c r="G8" s="31"/>
      <c r="H8" s="31"/>
      <c r="I8" s="31"/>
      <c r="J8" s="31"/>
      <c r="K8" s="31"/>
      <c r="L8" s="31"/>
      <c r="M8" s="31" t="s">
        <v>37</v>
      </c>
      <c r="N8" s="31" t="s">
        <v>38</v>
      </c>
      <c r="O8" s="31" t="s">
        <v>39</v>
      </c>
      <c r="P8" s="2" t="s">
        <v>48</v>
      </c>
      <c r="Q8" s="33">
        <v>9714150000</v>
      </c>
      <c r="R8" s="33">
        <v>0</v>
      </c>
      <c r="S8" s="33">
        <v>0</v>
      </c>
      <c r="T8" s="33">
        <v>9714150000</v>
      </c>
      <c r="U8" s="33">
        <v>0</v>
      </c>
      <c r="V8" s="33">
        <v>7057233005.2799997</v>
      </c>
      <c r="W8" s="33">
        <v>2656916994.7199998</v>
      </c>
      <c r="X8" s="33">
        <v>4876626907.21</v>
      </c>
      <c r="Y8" s="33">
        <v>2147029277.97</v>
      </c>
      <c r="Z8" s="33">
        <v>2147029277.97</v>
      </c>
      <c r="AA8" s="33">
        <v>2147029277.97</v>
      </c>
    </row>
    <row r="9" spans="1:27" ht="31.5" x14ac:dyDescent="0.35">
      <c r="A9" s="31" t="s">
        <v>32</v>
      </c>
      <c r="B9" s="2" t="s">
        <v>33</v>
      </c>
      <c r="C9" s="32" t="s">
        <v>49</v>
      </c>
      <c r="D9" s="31" t="s">
        <v>35</v>
      </c>
      <c r="E9" s="31" t="s">
        <v>45</v>
      </c>
      <c r="F9" s="31" t="s">
        <v>45</v>
      </c>
      <c r="G9" s="31" t="s">
        <v>36</v>
      </c>
      <c r="H9" s="31" t="s">
        <v>50</v>
      </c>
      <c r="I9" s="31"/>
      <c r="J9" s="31"/>
      <c r="K9" s="31"/>
      <c r="L9" s="31"/>
      <c r="M9" s="31" t="s">
        <v>37</v>
      </c>
      <c r="N9" s="31" t="s">
        <v>38</v>
      </c>
      <c r="O9" s="31" t="s">
        <v>39</v>
      </c>
      <c r="P9" s="2" t="s">
        <v>51</v>
      </c>
      <c r="Q9" s="33">
        <v>596507000</v>
      </c>
      <c r="R9" s="33">
        <v>0</v>
      </c>
      <c r="S9" s="33">
        <v>596507000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</row>
    <row r="10" spans="1:27" ht="31.5" x14ac:dyDescent="0.35">
      <c r="A10" s="31" t="s">
        <v>32</v>
      </c>
      <c r="B10" s="2" t="s">
        <v>33</v>
      </c>
      <c r="C10" s="32" t="s">
        <v>52</v>
      </c>
      <c r="D10" s="31" t="s">
        <v>35</v>
      </c>
      <c r="E10" s="31" t="s">
        <v>45</v>
      </c>
      <c r="F10" s="31" t="s">
        <v>53</v>
      </c>
      <c r="G10" s="31" t="s">
        <v>42</v>
      </c>
      <c r="H10" s="31" t="s">
        <v>54</v>
      </c>
      <c r="I10" s="31"/>
      <c r="J10" s="31"/>
      <c r="K10" s="31"/>
      <c r="L10" s="31"/>
      <c r="M10" s="31" t="s">
        <v>37</v>
      </c>
      <c r="N10" s="31" t="s">
        <v>38</v>
      </c>
      <c r="O10" s="31" t="s">
        <v>39</v>
      </c>
      <c r="P10" s="2" t="s">
        <v>55</v>
      </c>
      <c r="Q10" s="33">
        <v>47935000</v>
      </c>
      <c r="R10" s="33">
        <v>0</v>
      </c>
      <c r="S10" s="33">
        <v>0</v>
      </c>
      <c r="T10" s="33">
        <v>47935000</v>
      </c>
      <c r="U10" s="33">
        <v>0</v>
      </c>
      <c r="V10" s="33">
        <v>47935000</v>
      </c>
      <c r="W10" s="33">
        <v>0</v>
      </c>
      <c r="X10" s="33">
        <v>16344279</v>
      </c>
      <c r="Y10" s="33">
        <v>13432239</v>
      </c>
      <c r="Z10" s="33">
        <v>13432239</v>
      </c>
      <c r="AA10" s="33">
        <v>13432239</v>
      </c>
    </row>
    <row r="11" spans="1:27" ht="31.5" x14ac:dyDescent="0.35">
      <c r="A11" s="31" t="s">
        <v>32</v>
      </c>
      <c r="B11" s="2" t="s">
        <v>33</v>
      </c>
      <c r="C11" s="32" t="s">
        <v>56</v>
      </c>
      <c r="D11" s="31" t="s">
        <v>35</v>
      </c>
      <c r="E11" s="31" t="s">
        <v>45</v>
      </c>
      <c r="F11" s="31" t="s">
        <v>57</v>
      </c>
      <c r="G11" s="31" t="s">
        <v>36</v>
      </c>
      <c r="H11" s="31" t="s">
        <v>58</v>
      </c>
      <c r="I11" s="31"/>
      <c r="J11" s="31"/>
      <c r="K11" s="31"/>
      <c r="L11" s="31"/>
      <c r="M11" s="31" t="s">
        <v>37</v>
      </c>
      <c r="N11" s="31" t="s">
        <v>38</v>
      </c>
      <c r="O11" s="31" t="s">
        <v>39</v>
      </c>
      <c r="P11" s="2" t="s">
        <v>59</v>
      </c>
      <c r="Q11" s="33">
        <v>72557000</v>
      </c>
      <c r="R11" s="33">
        <v>0</v>
      </c>
      <c r="S11" s="33">
        <v>0</v>
      </c>
      <c r="T11" s="33">
        <v>72557000</v>
      </c>
      <c r="U11" s="33">
        <v>0</v>
      </c>
      <c r="V11" s="33">
        <v>72557000</v>
      </c>
      <c r="W11" s="33">
        <v>0</v>
      </c>
      <c r="X11" s="33">
        <v>72557000</v>
      </c>
      <c r="Y11" s="33">
        <v>72557000</v>
      </c>
      <c r="Z11" s="33">
        <v>72557000</v>
      </c>
      <c r="AA11" s="33">
        <v>72557000</v>
      </c>
    </row>
    <row r="12" spans="1:27" ht="31.5" x14ac:dyDescent="0.35">
      <c r="A12" s="31" t="s">
        <v>32</v>
      </c>
      <c r="B12" s="2" t="s">
        <v>33</v>
      </c>
      <c r="C12" s="32" t="s">
        <v>60</v>
      </c>
      <c r="D12" s="31" t="s">
        <v>35</v>
      </c>
      <c r="E12" s="31" t="s">
        <v>45</v>
      </c>
      <c r="F12" s="31" t="s">
        <v>57</v>
      </c>
      <c r="G12" s="31" t="s">
        <v>36</v>
      </c>
      <c r="H12" s="31" t="s">
        <v>61</v>
      </c>
      <c r="I12" s="31"/>
      <c r="J12" s="31"/>
      <c r="K12" s="31"/>
      <c r="L12" s="31"/>
      <c r="M12" s="31" t="s">
        <v>37</v>
      </c>
      <c r="N12" s="31" t="s">
        <v>38</v>
      </c>
      <c r="O12" s="31" t="s">
        <v>39</v>
      </c>
      <c r="P12" s="2" t="s">
        <v>62</v>
      </c>
      <c r="Q12" s="33">
        <v>80619000</v>
      </c>
      <c r="R12" s="33">
        <v>0</v>
      </c>
      <c r="S12" s="33">
        <v>0</v>
      </c>
      <c r="T12" s="33">
        <v>80619000</v>
      </c>
      <c r="U12" s="33">
        <v>0</v>
      </c>
      <c r="V12" s="33">
        <v>0</v>
      </c>
      <c r="W12" s="33">
        <v>80619000</v>
      </c>
      <c r="X12" s="33">
        <v>0</v>
      </c>
      <c r="Y12" s="33">
        <v>0</v>
      </c>
      <c r="Z12" s="33">
        <v>0</v>
      </c>
      <c r="AA12" s="33">
        <v>0</v>
      </c>
    </row>
    <row r="13" spans="1:27" ht="31.5" x14ac:dyDescent="0.35">
      <c r="A13" s="31" t="s">
        <v>32</v>
      </c>
      <c r="B13" s="2" t="s">
        <v>33</v>
      </c>
      <c r="C13" s="32" t="s">
        <v>63</v>
      </c>
      <c r="D13" s="31" t="s">
        <v>35</v>
      </c>
      <c r="E13" s="31" t="s">
        <v>45</v>
      </c>
      <c r="F13" s="31" t="s">
        <v>38</v>
      </c>
      <c r="G13" s="31"/>
      <c r="H13" s="31"/>
      <c r="I13" s="31"/>
      <c r="J13" s="31"/>
      <c r="K13" s="31"/>
      <c r="L13" s="31"/>
      <c r="M13" s="31" t="s">
        <v>37</v>
      </c>
      <c r="N13" s="31" t="s">
        <v>38</v>
      </c>
      <c r="O13" s="31" t="s">
        <v>39</v>
      </c>
      <c r="P13" s="2" t="s">
        <v>64</v>
      </c>
      <c r="Q13" s="33">
        <v>200000000</v>
      </c>
      <c r="R13" s="33">
        <v>596507000</v>
      </c>
      <c r="S13" s="33">
        <v>0</v>
      </c>
      <c r="T13" s="33">
        <v>796507000</v>
      </c>
      <c r="U13" s="33">
        <v>0</v>
      </c>
      <c r="V13" s="33">
        <v>0</v>
      </c>
      <c r="W13" s="33">
        <v>796507000</v>
      </c>
      <c r="X13" s="33">
        <v>0</v>
      </c>
      <c r="Y13" s="33">
        <v>0</v>
      </c>
      <c r="Z13" s="33">
        <v>0</v>
      </c>
      <c r="AA13" s="33">
        <v>0</v>
      </c>
    </row>
    <row r="14" spans="1:27" ht="31.5" x14ac:dyDescent="0.35">
      <c r="A14" s="31" t="s">
        <v>32</v>
      </c>
      <c r="B14" s="2" t="s">
        <v>33</v>
      </c>
      <c r="C14" s="32" t="s">
        <v>65</v>
      </c>
      <c r="D14" s="31" t="s">
        <v>35</v>
      </c>
      <c r="E14" s="31" t="s">
        <v>66</v>
      </c>
      <c r="F14" s="31" t="s">
        <v>36</v>
      </c>
      <c r="G14" s="31"/>
      <c r="H14" s="31"/>
      <c r="I14" s="31"/>
      <c r="J14" s="31"/>
      <c r="K14" s="31"/>
      <c r="L14" s="31"/>
      <c r="M14" s="31" t="s">
        <v>37</v>
      </c>
      <c r="N14" s="31" t="s">
        <v>38</v>
      </c>
      <c r="O14" s="31" t="s">
        <v>39</v>
      </c>
      <c r="P14" s="2" t="s">
        <v>67</v>
      </c>
      <c r="Q14" s="33">
        <v>192951000</v>
      </c>
      <c r="R14" s="33">
        <v>0</v>
      </c>
      <c r="S14" s="33">
        <v>0</v>
      </c>
      <c r="T14" s="33">
        <v>192951000</v>
      </c>
      <c r="U14" s="33">
        <v>0</v>
      </c>
      <c r="V14" s="33">
        <v>153139000</v>
      </c>
      <c r="W14" s="33">
        <v>39812000</v>
      </c>
      <c r="X14" s="33">
        <v>152994000</v>
      </c>
      <c r="Y14" s="33">
        <v>152994000</v>
      </c>
      <c r="Z14" s="33">
        <v>152994000</v>
      </c>
      <c r="AA14" s="33">
        <v>152994000</v>
      </c>
    </row>
    <row r="15" spans="1:27" ht="31.5" x14ac:dyDescent="0.35">
      <c r="A15" s="31" t="s">
        <v>32</v>
      </c>
      <c r="B15" s="2" t="s">
        <v>33</v>
      </c>
      <c r="C15" s="32" t="s">
        <v>68</v>
      </c>
      <c r="D15" s="31" t="s">
        <v>35</v>
      </c>
      <c r="E15" s="31" t="s">
        <v>66</v>
      </c>
      <c r="F15" s="31" t="s">
        <v>45</v>
      </c>
      <c r="G15" s="31"/>
      <c r="H15" s="31"/>
      <c r="I15" s="31"/>
      <c r="J15" s="31"/>
      <c r="K15" s="31"/>
      <c r="L15" s="31"/>
      <c r="M15" s="31" t="s">
        <v>37</v>
      </c>
      <c r="N15" s="31" t="s">
        <v>38</v>
      </c>
      <c r="O15" s="31" t="s">
        <v>39</v>
      </c>
      <c r="P15" s="2" t="s">
        <v>69</v>
      </c>
      <c r="Q15" s="33">
        <v>725000</v>
      </c>
      <c r="R15" s="33">
        <v>0</v>
      </c>
      <c r="S15" s="33">
        <v>0</v>
      </c>
      <c r="T15" s="33">
        <v>725000</v>
      </c>
      <c r="U15" s="33">
        <v>0</v>
      </c>
      <c r="V15" s="33">
        <v>0</v>
      </c>
      <c r="W15" s="33">
        <v>725000</v>
      </c>
      <c r="X15" s="33">
        <v>0</v>
      </c>
      <c r="Y15" s="33">
        <v>0</v>
      </c>
      <c r="Z15" s="33">
        <v>0</v>
      </c>
      <c r="AA15" s="33">
        <v>0</v>
      </c>
    </row>
    <row r="16" spans="1:27" ht="31.5" x14ac:dyDescent="0.35">
      <c r="A16" s="31" t="s">
        <v>32</v>
      </c>
      <c r="B16" s="2" t="s">
        <v>33</v>
      </c>
      <c r="C16" s="32" t="s">
        <v>70</v>
      </c>
      <c r="D16" s="31" t="s">
        <v>35</v>
      </c>
      <c r="E16" s="31" t="s">
        <v>66</v>
      </c>
      <c r="F16" s="31" t="s">
        <v>53</v>
      </c>
      <c r="G16" s="31" t="s">
        <v>36</v>
      </c>
      <c r="H16" s="31"/>
      <c r="I16" s="31"/>
      <c r="J16" s="31"/>
      <c r="K16" s="31"/>
      <c r="L16" s="31"/>
      <c r="M16" s="31" t="s">
        <v>37</v>
      </c>
      <c r="N16" s="31" t="s">
        <v>71</v>
      </c>
      <c r="O16" s="31" t="s">
        <v>72</v>
      </c>
      <c r="P16" s="2" t="s">
        <v>73</v>
      </c>
      <c r="Q16" s="33">
        <v>700000000</v>
      </c>
      <c r="R16" s="33">
        <v>0</v>
      </c>
      <c r="S16" s="33">
        <v>0</v>
      </c>
      <c r="T16" s="33">
        <v>700000000</v>
      </c>
      <c r="U16" s="33">
        <v>0</v>
      </c>
      <c r="V16" s="33">
        <v>0</v>
      </c>
      <c r="W16" s="33">
        <v>700000000</v>
      </c>
      <c r="X16" s="33">
        <v>0</v>
      </c>
      <c r="Y16" s="33">
        <v>0</v>
      </c>
      <c r="Z16" s="33">
        <v>0</v>
      </c>
      <c r="AA16" s="33">
        <v>0</v>
      </c>
    </row>
    <row r="17" spans="1:27" ht="63" x14ac:dyDescent="0.35">
      <c r="A17" s="31" t="s">
        <v>32</v>
      </c>
      <c r="B17" s="2" t="s">
        <v>33</v>
      </c>
      <c r="C17" s="32" t="s">
        <v>74</v>
      </c>
      <c r="D17" s="31" t="s">
        <v>75</v>
      </c>
      <c r="E17" s="31" t="s">
        <v>76</v>
      </c>
      <c r="F17" s="31" t="s">
        <v>77</v>
      </c>
      <c r="G17" s="31" t="s">
        <v>78</v>
      </c>
      <c r="H17" s="31" t="s">
        <v>79</v>
      </c>
      <c r="I17" s="31"/>
      <c r="J17" s="31"/>
      <c r="K17" s="31"/>
      <c r="L17" s="31"/>
      <c r="M17" s="31" t="s">
        <v>37</v>
      </c>
      <c r="N17" s="31" t="s">
        <v>71</v>
      </c>
      <c r="O17" s="31" t="s">
        <v>39</v>
      </c>
      <c r="P17" s="2" t="s">
        <v>80</v>
      </c>
      <c r="Q17" s="33">
        <v>149389362184</v>
      </c>
      <c r="R17" s="33">
        <v>0</v>
      </c>
      <c r="S17" s="33">
        <v>0</v>
      </c>
      <c r="T17" s="33">
        <v>149389362184</v>
      </c>
      <c r="U17" s="33">
        <v>0</v>
      </c>
      <c r="V17" s="33">
        <v>149389362184</v>
      </c>
      <c r="W17" s="33">
        <v>0</v>
      </c>
      <c r="X17" s="33">
        <v>149389362184</v>
      </c>
      <c r="Y17" s="33">
        <v>79821935746</v>
      </c>
      <c r="Z17" s="33">
        <v>79821935746</v>
      </c>
      <c r="AA17" s="33">
        <v>79821935746</v>
      </c>
    </row>
    <row r="18" spans="1:27" ht="63" x14ac:dyDescent="0.35">
      <c r="A18" s="31" t="s">
        <v>32</v>
      </c>
      <c r="B18" s="2" t="s">
        <v>33</v>
      </c>
      <c r="C18" s="32" t="s">
        <v>81</v>
      </c>
      <c r="D18" s="31" t="s">
        <v>75</v>
      </c>
      <c r="E18" s="31" t="s">
        <v>82</v>
      </c>
      <c r="F18" s="31" t="s">
        <v>77</v>
      </c>
      <c r="G18" s="31" t="s">
        <v>83</v>
      </c>
      <c r="H18" s="31" t="s">
        <v>84</v>
      </c>
      <c r="I18" s="31"/>
      <c r="J18" s="31"/>
      <c r="K18" s="31"/>
      <c r="L18" s="31"/>
      <c r="M18" s="31" t="s">
        <v>37</v>
      </c>
      <c r="N18" s="31" t="s">
        <v>71</v>
      </c>
      <c r="O18" s="31" t="s">
        <v>39</v>
      </c>
      <c r="P18" s="2" t="s">
        <v>85</v>
      </c>
      <c r="Q18" s="33">
        <v>4200000000</v>
      </c>
      <c r="R18" s="33">
        <v>0</v>
      </c>
      <c r="S18" s="33">
        <v>0</v>
      </c>
      <c r="T18" s="33">
        <v>4200000000</v>
      </c>
      <c r="U18" s="33">
        <v>0</v>
      </c>
      <c r="V18" s="33">
        <v>4200000000</v>
      </c>
      <c r="W18" s="33">
        <v>0</v>
      </c>
      <c r="X18" s="33">
        <v>4200000000</v>
      </c>
      <c r="Y18" s="33">
        <v>0</v>
      </c>
      <c r="Z18" s="33">
        <v>0</v>
      </c>
      <c r="AA18" s="33">
        <v>0</v>
      </c>
    </row>
    <row r="19" spans="1:27" ht="73.5" x14ac:dyDescent="0.35">
      <c r="A19" s="31" t="s">
        <v>32</v>
      </c>
      <c r="B19" s="2" t="s">
        <v>33</v>
      </c>
      <c r="C19" s="32" t="s">
        <v>86</v>
      </c>
      <c r="D19" s="31" t="s">
        <v>75</v>
      </c>
      <c r="E19" s="31" t="s">
        <v>82</v>
      </c>
      <c r="F19" s="31" t="s">
        <v>77</v>
      </c>
      <c r="G19" s="31" t="s">
        <v>83</v>
      </c>
      <c r="H19" s="31" t="s">
        <v>87</v>
      </c>
      <c r="I19" s="31"/>
      <c r="J19" s="31"/>
      <c r="K19" s="31"/>
      <c r="L19" s="31"/>
      <c r="M19" s="31" t="s">
        <v>37</v>
      </c>
      <c r="N19" s="31" t="s">
        <v>71</v>
      </c>
      <c r="O19" s="31" t="s">
        <v>39</v>
      </c>
      <c r="P19" s="2" t="s">
        <v>88</v>
      </c>
      <c r="Q19" s="33">
        <v>4200000000</v>
      </c>
      <c r="R19" s="33">
        <v>0</v>
      </c>
      <c r="S19" s="33">
        <v>0</v>
      </c>
      <c r="T19" s="33">
        <v>4200000000</v>
      </c>
      <c r="U19" s="33">
        <v>0</v>
      </c>
      <c r="V19" s="33">
        <v>4200000000</v>
      </c>
      <c r="W19" s="33">
        <v>0</v>
      </c>
      <c r="X19" s="33">
        <v>4200000000</v>
      </c>
      <c r="Y19" s="33">
        <v>0</v>
      </c>
      <c r="Z19" s="33">
        <v>0</v>
      </c>
      <c r="AA19" s="33">
        <v>0</v>
      </c>
    </row>
    <row r="20" spans="1:27" ht="42" x14ac:dyDescent="0.35">
      <c r="A20" s="31" t="s">
        <v>32</v>
      </c>
      <c r="B20" s="2" t="s">
        <v>33</v>
      </c>
      <c r="C20" s="32" t="s">
        <v>89</v>
      </c>
      <c r="D20" s="31" t="s">
        <v>75</v>
      </c>
      <c r="E20" s="31" t="s">
        <v>82</v>
      </c>
      <c r="F20" s="31" t="s">
        <v>77</v>
      </c>
      <c r="G20" s="31" t="s">
        <v>83</v>
      </c>
      <c r="H20" s="31" t="s">
        <v>90</v>
      </c>
      <c r="I20" s="31"/>
      <c r="J20" s="31"/>
      <c r="K20" s="31"/>
      <c r="L20" s="31"/>
      <c r="M20" s="31" t="s">
        <v>37</v>
      </c>
      <c r="N20" s="31" t="s">
        <v>71</v>
      </c>
      <c r="O20" s="31" t="s">
        <v>39</v>
      </c>
      <c r="P20" s="2" t="s">
        <v>91</v>
      </c>
      <c r="Q20" s="33">
        <v>4200000000</v>
      </c>
      <c r="R20" s="33">
        <v>0</v>
      </c>
      <c r="S20" s="33">
        <v>0</v>
      </c>
      <c r="T20" s="33">
        <v>4200000000</v>
      </c>
      <c r="U20" s="33">
        <v>0</v>
      </c>
      <c r="V20" s="33">
        <v>4200000000</v>
      </c>
      <c r="W20" s="33">
        <v>0</v>
      </c>
      <c r="X20" s="33">
        <v>4200000000</v>
      </c>
      <c r="Y20" s="33">
        <v>0</v>
      </c>
      <c r="Z20" s="33">
        <v>0</v>
      </c>
      <c r="AA20" s="33">
        <v>0</v>
      </c>
    </row>
    <row r="21" spans="1:27" ht="73.5" x14ac:dyDescent="0.35">
      <c r="A21" s="31" t="s">
        <v>32</v>
      </c>
      <c r="B21" s="2" t="s">
        <v>33</v>
      </c>
      <c r="C21" s="32" t="s">
        <v>92</v>
      </c>
      <c r="D21" s="31" t="s">
        <v>75</v>
      </c>
      <c r="E21" s="31" t="s">
        <v>82</v>
      </c>
      <c r="F21" s="31" t="s">
        <v>77</v>
      </c>
      <c r="G21" s="31" t="s">
        <v>83</v>
      </c>
      <c r="H21" s="31" t="s">
        <v>93</v>
      </c>
      <c r="I21" s="31"/>
      <c r="J21" s="31"/>
      <c r="K21" s="31"/>
      <c r="L21" s="31"/>
      <c r="M21" s="31" t="s">
        <v>37</v>
      </c>
      <c r="N21" s="31" t="s">
        <v>71</v>
      </c>
      <c r="O21" s="31" t="s">
        <v>39</v>
      </c>
      <c r="P21" s="2" t="s">
        <v>94</v>
      </c>
      <c r="Q21" s="33">
        <v>4200000000</v>
      </c>
      <c r="R21" s="33">
        <v>0</v>
      </c>
      <c r="S21" s="33">
        <v>0</v>
      </c>
      <c r="T21" s="33">
        <v>4200000000</v>
      </c>
      <c r="U21" s="33">
        <v>0</v>
      </c>
      <c r="V21" s="33">
        <v>4200000000</v>
      </c>
      <c r="W21" s="33">
        <v>0</v>
      </c>
      <c r="X21" s="33">
        <v>4200000000</v>
      </c>
      <c r="Y21" s="33">
        <v>0</v>
      </c>
      <c r="Z21" s="33">
        <v>0</v>
      </c>
      <c r="AA21" s="33">
        <v>0</v>
      </c>
    </row>
    <row r="22" spans="1:27" ht="31.5" x14ac:dyDescent="0.35">
      <c r="A22" s="31" t="s">
        <v>32</v>
      </c>
      <c r="B22" s="2" t="s">
        <v>33</v>
      </c>
      <c r="C22" s="32" t="s">
        <v>95</v>
      </c>
      <c r="D22" s="31" t="s">
        <v>75</v>
      </c>
      <c r="E22" s="31" t="s">
        <v>82</v>
      </c>
      <c r="F22" s="31" t="s">
        <v>77</v>
      </c>
      <c r="G22" s="31" t="s">
        <v>83</v>
      </c>
      <c r="H22" s="31" t="s">
        <v>96</v>
      </c>
      <c r="I22" s="31"/>
      <c r="J22" s="31"/>
      <c r="K22" s="31"/>
      <c r="L22" s="31"/>
      <c r="M22" s="31" t="s">
        <v>37</v>
      </c>
      <c r="N22" s="31" t="s">
        <v>71</v>
      </c>
      <c r="O22" s="31" t="s">
        <v>39</v>
      </c>
      <c r="P22" s="2" t="s">
        <v>97</v>
      </c>
      <c r="Q22" s="33">
        <v>4200000000</v>
      </c>
      <c r="R22" s="33">
        <v>0</v>
      </c>
      <c r="S22" s="33">
        <v>0</v>
      </c>
      <c r="T22" s="33">
        <v>4200000000</v>
      </c>
      <c r="U22" s="33">
        <v>0</v>
      </c>
      <c r="V22" s="33">
        <v>4200000000</v>
      </c>
      <c r="W22" s="33">
        <v>0</v>
      </c>
      <c r="X22" s="33">
        <v>4200000000</v>
      </c>
      <c r="Y22" s="33">
        <v>1500000000</v>
      </c>
      <c r="Z22" s="33">
        <v>1500000000</v>
      </c>
      <c r="AA22" s="33">
        <v>1500000000</v>
      </c>
    </row>
    <row r="23" spans="1:27" ht="73.5" x14ac:dyDescent="0.35">
      <c r="A23" s="31" t="s">
        <v>32</v>
      </c>
      <c r="B23" s="2" t="s">
        <v>33</v>
      </c>
      <c r="C23" s="32" t="s">
        <v>98</v>
      </c>
      <c r="D23" s="31" t="s">
        <v>75</v>
      </c>
      <c r="E23" s="31" t="s">
        <v>99</v>
      </c>
      <c r="F23" s="31" t="s">
        <v>77</v>
      </c>
      <c r="G23" s="31" t="s">
        <v>100</v>
      </c>
      <c r="H23" s="31" t="s">
        <v>87</v>
      </c>
      <c r="I23" s="31"/>
      <c r="J23" s="31"/>
      <c r="K23" s="31"/>
      <c r="L23" s="31"/>
      <c r="M23" s="31" t="s">
        <v>37</v>
      </c>
      <c r="N23" s="31" t="s">
        <v>71</v>
      </c>
      <c r="O23" s="31" t="s">
        <v>39</v>
      </c>
      <c r="P23" s="2" t="s">
        <v>88</v>
      </c>
      <c r="Q23" s="33">
        <v>23000000000</v>
      </c>
      <c r="R23" s="33">
        <v>2250000000</v>
      </c>
      <c r="S23" s="33">
        <v>0</v>
      </c>
      <c r="T23" s="33">
        <v>25250000000</v>
      </c>
      <c r="U23" s="33">
        <v>0</v>
      </c>
      <c r="V23" s="33">
        <v>13841319732</v>
      </c>
      <c r="W23" s="33">
        <v>11408680268</v>
      </c>
      <c r="X23" s="33">
        <v>7242736150</v>
      </c>
      <c r="Y23" s="33">
        <v>4030908609.9899998</v>
      </c>
      <c r="Z23" s="33">
        <v>4030908609.9899998</v>
      </c>
      <c r="AA23" s="33">
        <v>4030908609.9899998</v>
      </c>
    </row>
    <row r="24" spans="1:27" ht="63" x14ac:dyDescent="0.35">
      <c r="A24" s="31" t="s">
        <v>32</v>
      </c>
      <c r="B24" s="2" t="s">
        <v>33</v>
      </c>
      <c r="C24" s="32" t="s">
        <v>101</v>
      </c>
      <c r="D24" s="31" t="s">
        <v>75</v>
      </c>
      <c r="E24" s="31" t="s">
        <v>102</v>
      </c>
      <c r="F24" s="31" t="s">
        <v>77</v>
      </c>
      <c r="G24" s="31" t="s">
        <v>100</v>
      </c>
      <c r="H24" s="31" t="s">
        <v>79</v>
      </c>
      <c r="I24" s="31"/>
      <c r="J24" s="31"/>
      <c r="K24" s="31"/>
      <c r="L24" s="31"/>
      <c r="M24" s="31" t="s">
        <v>37</v>
      </c>
      <c r="N24" s="31" t="s">
        <v>71</v>
      </c>
      <c r="O24" s="31" t="s">
        <v>39</v>
      </c>
      <c r="P24" s="2" t="s">
        <v>80</v>
      </c>
      <c r="Q24" s="33">
        <v>48000000000</v>
      </c>
      <c r="R24" s="33">
        <v>0</v>
      </c>
      <c r="S24" s="33">
        <v>0</v>
      </c>
      <c r="T24" s="33">
        <v>48000000000</v>
      </c>
      <c r="U24" s="33">
        <v>0</v>
      </c>
      <c r="V24" s="33">
        <v>48000000000</v>
      </c>
      <c r="W24" s="33">
        <v>0</v>
      </c>
      <c r="X24" s="33">
        <v>48000000000</v>
      </c>
      <c r="Y24" s="33">
        <v>2000000000</v>
      </c>
      <c r="Z24" s="33">
        <v>2000000000</v>
      </c>
      <c r="AA24" s="33">
        <v>2000000000</v>
      </c>
    </row>
    <row r="25" spans="1:27" ht="63" x14ac:dyDescent="0.35">
      <c r="A25" s="31" t="s">
        <v>32</v>
      </c>
      <c r="B25" s="2" t="s">
        <v>33</v>
      </c>
      <c r="C25" s="32" t="s">
        <v>103</v>
      </c>
      <c r="D25" s="31" t="s">
        <v>75</v>
      </c>
      <c r="E25" s="31" t="s">
        <v>102</v>
      </c>
      <c r="F25" s="31" t="s">
        <v>77</v>
      </c>
      <c r="G25" s="31" t="s">
        <v>104</v>
      </c>
      <c r="H25" s="31" t="s">
        <v>84</v>
      </c>
      <c r="I25" s="31"/>
      <c r="J25" s="31"/>
      <c r="K25" s="31"/>
      <c r="L25" s="31"/>
      <c r="M25" s="31" t="s">
        <v>37</v>
      </c>
      <c r="N25" s="31" t="s">
        <v>71</v>
      </c>
      <c r="O25" s="31" t="s">
        <v>39</v>
      </c>
      <c r="P25" s="2" t="s">
        <v>85</v>
      </c>
      <c r="Q25" s="33">
        <v>4726973377</v>
      </c>
      <c r="R25" s="33">
        <v>0</v>
      </c>
      <c r="S25" s="33">
        <v>0</v>
      </c>
      <c r="T25" s="33">
        <v>4726973377</v>
      </c>
      <c r="U25" s="33">
        <v>0</v>
      </c>
      <c r="V25" s="33">
        <v>4726973377</v>
      </c>
      <c r="W25" s="33">
        <v>0</v>
      </c>
      <c r="X25" s="33">
        <v>4726973377</v>
      </c>
      <c r="Y25" s="33">
        <v>0</v>
      </c>
      <c r="Z25" s="33">
        <v>0</v>
      </c>
      <c r="AA25" s="33">
        <v>0</v>
      </c>
    </row>
    <row r="26" spans="1:27" ht="42" x14ac:dyDescent="0.35">
      <c r="A26" s="31" t="s">
        <v>32</v>
      </c>
      <c r="B26" s="2" t="s">
        <v>33</v>
      </c>
      <c r="C26" s="32" t="s">
        <v>105</v>
      </c>
      <c r="D26" s="31" t="s">
        <v>75</v>
      </c>
      <c r="E26" s="31" t="s">
        <v>102</v>
      </c>
      <c r="F26" s="31" t="s">
        <v>77</v>
      </c>
      <c r="G26" s="31" t="s">
        <v>104</v>
      </c>
      <c r="H26" s="31" t="s">
        <v>106</v>
      </c>
      <c r="I26" s="31"/>
      <c r="J26" s="31"/>
      <c r="K26" s="31"/>
      <c r="L26" s="31"/>
      <c r="M26" s="31" t="s">
        <v>37</v>
      </c>
      <c r="N26" s="31" t="s">
        <v>107</v>
      </c>
      <c r="O26" s="31" t="s">
        <v>72</v>
      </c>
      <c r="P26" s="2" t="s">
        <v>108</v>
      </c>
      <c r="Q26" s="33">
        <v>70000000000</v>
      </c>
      <c r="R26" s="33">
        <v>0</v>
      </c>
      <c r="S26" s="33">
        <v>0</v>
      </c>
      <c r="T26" s="33">
        <v>70000000000</v>
      </c>
      <c r="U26" s="33">
        <v>0</v>
      </c>
      <c r="V26" s="33">
        <v>59000000000</v>
      </c>
      <c r="W26" s="33">
        <v>11000000000</v>
      </c>
      <c r="X26" s="33">
        <v>0</v>
      </c>
      <c r="Y26" s="33">
        <v>0</v>
      </c>
      <c r="Z26" s="33">
        <v>0</v>
      </c>
      <c r="AA26" s="33">
        <v>0</v>
      </c>
    </row>
    <row r="27" spans="1:27" ht="73.5" x14ac:dyDescent="0.35">
      <c r="A27" s="31" t="s">
        <v>32</v>
      </c>
      <c r="B27" s="2" t="s">
        <v>33</v>
      </c>
      <c r="C27" s="32" t="s">
        <v>109</v>
      </c>
      <c r="D27" s="31" t="s">
        <v>75</v>
      </c>
      <c r="E27" s="31" t="s">
        <v>102</v>
      </c>
      <c r="F27" s="31" t="s">
        <v>77</v>
      </c>
      <c r="G27" s="31" t="s">
        <v>104</v>
      </c>
      <c r="H27" s="31" t="s">
        <v>87</v>
      </c>
      <c r="I27" s="31"/>
      <c r="J27" s="31"/>
      <c r="K27" s="31"/>
      <c r="L27" s="31"/>
      <c r="M27" s="31" t="s">
        <v>37</v>
      </c>
      <c r="N27" s="31" t="s">
        <v>71</v>
      </c>
      <c r="O27" s="31" t="s">
        <v>39</v>
      </c>
      <c r="P27" s="2" t="s">
        <v>88</v>
      </c>
      <c r="Q27" s="33">
        <v>4726973378</v>
      </c>
      <c r="R27" s="33">
        <v>0</v>
      </c>
      <c r="S27" s="33">
        <v>0</v>
      </c>
      <c r="T27" s="33">
        <v>4726973378</v>
      </c>
      <c r="U27" s="33">
        <v>0</v>
      </c>
      <c r="V27" s="33">
        <v>4726973378</v>
      </c>
      <c r="W27" s="33">
        <v>0</v>
      </c>
      <c r="X27" s="33">
        <v>4726973378</v>
      </c>
      <c r="Y27" s="33">
        <v>3288000000</v>
      </c>
      <c r="Z27" s="33">
        <v>3288000000</v>
      </c>
      <c r="AA27" s="33">
        <v>3288000000</v>
      </c>
    </row>
    <row r="28" spans="1:27" ht="42" x14ac:dyDescent="0.35">
      <c r="A28" s="31" t="s">
        <v>32</v>
      </c>
      <c r="B28" s="2" t="s">
        <v>33</v>
      </c>
      <c r="C28" s="32" t="s">
        <v>110</v>
      </c>
      <c r="D28" s="31" t="s">
        <v>75</v>
      </c>
      <c r="E28" s="31" t="s">
        <v>102</v>
      </c>
      <c r="F28" s="31" t="s">
        <v>77</v>
      </c>
      <c r="G28" s="31" t="s">
        <v>104</v>
      </c>
      <c r="H28" s="31" t="s">
        <v>90</v>
      </c>
      <c r="I28" s="31"/>
      <c r="J28" s="31"/>
      <c r="K28" s="31"/>
      <c r="L28" s="31"/>
      <c r="M28" s="31" t="s">
        <v>37</v>
      </c>
      <c r="N28" s="31" t="s">
        <v>71</v>
      </c>
      <c r="O28" s="31" t="s">
        <v>39</v>
      </c>
      <c r="P28" s="2" t="s">
        <v>91</v>
      </c>
      <c r="Q28" s="33">
        <v>4726973378</v>
      </c>
      <c r="R28" s="33">
        <v>0</v>
      </c>
      <c r="S28" s="33">
        <v>0</v>
      </c>
      <c r="T28" s="33">
        <v>4726973378</v>
      </c>
      <c r="U28" s="33">
        <v>0</v>
      </c>
      <c r="V28" s="33">
        <v>4726973378</v>
      </c>
      <c r="W28" s="33">
        <v>0</v>
      </c>
      <c r="X28" s="33">
        <v>4726973378</v>
      </c>
      <c r="Y28" s="33">
        <v>0</v>
      </c>
      <c r="Z28" s="33">
        <v>0</v>
      </c>
      <c r="AA28" s="33">
        <v>0</v>
      </c>
    </row>
    <row r="29" spans="1:27" ht="42" x14ac:dyDescent="0.35">
      <c r="A29" s="31" t="s">
        <v>32</v>
      </c>
      <c r="B29" s="2" t="s">
        <v>33</v>
      </c>
      <c r="C29" s="32" t="s">
        <v>111</v>
      </c>
      <c r="D29" s="31" t="s">
        <v>75</v>
      </c>
      <c r="E29" s="31" t="s">
        <v>102</v>
      </c>
      <c r="F29" s="31" t="s">
        <v>77</v>
      </c>
      <c r="G29" s="31" t="s">
        <v>104</v>
      </c>
      <c r="H29" s="31" t="s">
        <v>112</v>
      </c>
      <c r="I29" s="31"/>
      <c r="J29" s="31"/>
      <c r="K29" s="31"/>
      <c r="L29" s="31"/>
      <c r="M29" s="31" t="s">
        <v>37</v>
      </c>
      <c r="N29" s="31" t="s">
        <v>71</v>
      </c>
      <c r="O29" s="31" t="s">
        <v>39</v>
      </c>
      <c r="P29" s="2" t="s">
        <v>113</v>
      </c>
      <c r="Q29" s="33">
        <v>4726973378</v>
      </c>
      <c r="R29" s="33">
        <v>0</v>
      </c>
      <c r="S29" s="33">
        <v>0</v>
      </c>
      <c r="T29" s="33">
        <v>4726973378</v>
      </c>
      <c r="U29" s="33">
        <v>0</v>
      </c>
      <c r="V29" s="33">
        <v>4726973378</v>
      </c>
      <c r="W29" s="33">
        <v>0</v>
      </c>
      <c r="X29" s="33">
        <v>4726973378</v>
      </c>
      <c r="Y29" s="33">
        <v>0</v>
      </c>
      <c r="Z29" s="33">
        <v>0</v>
      </c>
      <c r="AA29" s="33">
        <v>0</v>
      </c>
    </row>
    <row r="30" spans="1:27" ht="31.5" x14ac:dyDescent="0.35">
      <c r="A30" s="31" t="s">
        <v>32</v>
      </c>
      <c r="B30" s="2" t="s">
        <v>33</v>
      </c>
      <c r="C30" s="32" t="s">
        <v>114</v>
      </c>
      <c r="D30" s="31" t="s">
        <v>75</v>
      </c>
      <c r="E30" s="31" t="s">
        <v>102</v>
      </c>
      <c r="F30" s="31" t="s">
        <v>77</v>
      </c>
      <c r="G30" s="31" t="s">
        <v>104</v>
      </c>
      <c r="H30" s="31" t="s">
        <v>115</v>
      </c>
      <c r="I30" s="31"/>
      <c r="J30" s="31"/>
      <c r="K30" s="31"/>
      <c r="L30" s="31"/>
      <c r="M30" s="31" t="s">
        <v>37</v>
      </c>
      <c r="N30" s="31" t="s">
        <v>71</v>
      </c>
      <c r="O30" s="31" t="s">
        <v>39</v>
      </c>
      <c r="P30" s="2" t="s">
        <v>116</v>
      </c>
      <c r="Q30" s="33">
        <v>4726973378</v>
      </c>
      <c r="R30" s="33">
        <v>0</v>
      </c>
      <c r="S30" s="33">
        <v>0</v>
      </c>
      <c r="T30" s="33">
        <v>4726973378</v>
      </c>
      <c r="U30" s="33">
        <v>0</v>
      </c>
      <c r="V30" s="33">
        <v>4726973378</v>
      </c>
      <c r="W30" s="33">
        <v>0</v>
      </c>
      <c r="X30" s="33">
        <v>4726973378</v>
      </c>
      <c r="Y30" s="33">
        <v>0</v>
      </c>
      <c r="Z30" s="33">
        <v>0</v>
      </c>
      <c r="AA30" s="33">
        <v>0</v>
      </c>
    </row>
    <row r="31" spans="1:27" ht="31.5" x14ac:dyDescent="0.35">
      <c r="A31" s="31" t="s">
        <v>32</v>
      </c>
      <c r="B31" s="2" t="s">
        <v>33</v>
      </c>
      <c r="C31" s="32" t="s">
        <v>117</v>
      </c>
      <c r="D31" s="31" t="s">
        <v>75</v>
      </c>
      <c r="E31" s="31" t="s">
        <v>118</v>
      </c>
      <c r="F31" s="31" t="s">
        <v>77</v>
      </c>
      <c r="G31" s="31" t="s">
        <v>100</v>
      </c>
      <c r="H31" s="31" t="s">
        <v>119</v>
      </c>
      <c r="I31" s="31"/>
      <c r="J31" s="31"/>
      <c r="K31" s="31"/>
      <c r="L31" s="31"/>
      <c r="M31" s="31" t="s">
        <v>37</v>
      </c>
      <c r="N31" s="31" t="s">
        <v>71</v>
      </c>
      <c r="O31" s="31" t="s">
        <v>39</v>
      </c>
      <c r="P31" s="2" t="s">
        <v>120</v>
      </c>
      <c r="Q31" s="33">
        <v>32450000000</v>
      </c>
      <c r="R31" s="33">
        <v>0</v>
      </c>
      <c r="S31" s="33">
        <v>0</v>
      </c>
      <c r="T31" s="33">
        <v>32450000000</v>
      </c>
      <c r="U31" s="33">
        <v>0</v>
      </c>
      <c r="V31" s="33">
        <v>16583251500.84</v>
      </c>
      <c r="W31" s="33">
        <v>15866748499.16</v>
      </c>
      <c r="X31" s="33">
        <v>13302079677.360001</v>
      </c>
      <c r="Y31" s="33">
        <v>5804211124.8400002</v>
      </c>
      <c r="Z31" s="33">
        <v>5804211124.8400002</v>
      </c>
      <c r="AA31" s="33">
        <v>5804211124.8400002</v>
      </c>
    </row>
    <row r="32" spans="1:27" x14ac:dyDescent="0.35">
      <c r="A32" s="31" t="s">
        <v>1</v>
      </c>
      <c r="B32" s="2" t="s">
        <v>1</v>
      </c>
      <c r="C32" s="32" t="s">
        <v>1</v>
      </c>
      <c r="D32" s="31" t="s">
        <v>1</v>
      </c>
      <c r="E32" s="31" t="s">
        <v>1</v>
      </c>
      <c r="F32" s="31" t="s">
        <v>1</v>
      </c>
      <c r="G32" s="31" t="s">
        <v>1</v>
      </c>
      <c r="H32" s="31" t="s">
        <v>1</v>
      </c>
      <c r="I32" s="31" t="s">
        <v>1</v>
      </c>
      <c r="J32" s="31" t="s">
        <v>1</v>
      </c>
      <c r="K32" s="31" t="s">
        <v>1</v>
      </c>
      <c r="L32" s="31" t="s">
        <v>1</v>
      </c>
      <c r="M32" s="31" t="s">
        <v>1</v>
      </c>
      <c r="N32" s="31" t="s">
        <v>1</v>
      </c>
      <c r="O32" s="31" t="s">
        <v>1</v>
      </c>
      <c r="P32" s="2" t="s">
        <v>1</v>
      </c>
      <c r="Q32" s="33">
        <v>397875451073</v>
      </c>
      <c r="R32" s="33">
        <v>2846507000</v>
      </c>
      <c r="S32" s="33">
        <v>596507000</v>
      </c>
      <c r="T32" s="33">
        <v>400125451073</v>
      </c>
      <c r="U32" s="33">
        <v>0</v>
      </c>
      <c r="V32" s="33">
        <v>357575442311.12</v>
      </c>
      <c r="W32" s="33">
        <v>42550008761.879997</v>
      </c>
      <c r="X32" s="33">
        <v>273526249638.57001</v>
      </c>
      <c r="Y32" s="33">
        <v>104666700214.8</v>
      </c>
      <c r="Z32" s="33">
        <v>104666700214.8</v>
      </c>
      <c r="AA32" s="33">
        <v>104666700214.8</v>
      </c>
    </row>
    <row r="33" spans="1:27" x14ac:dyDescent="0.35">
      <c r="A33" s="31" t="s">
        <v>1</v>
      </c>
      <c r="B33" s="34" t="s">
        <v>1</v>
      </c>
      <c r="C33" s="32" t="s">
        <v>1</v>
      </c>
      <c r="D33" s="31" t="s">
        <v>1</v>
      </c>
      <c r="E33" s="31" t="s">
        <v>1</v>
      </c>
      <c r="F33" s="31" t="s">
        <v>1</v>
      </c>
      <c r="G33" s="31" t="s">
        <v>1</v>
      </c>
      <c r="H33" s="31" t="s">
        <v>1</v>
      </c>
      <c r="I33" s="31" t="s">
        <v>1</v>
      </c>
      <c r="J33" s="31" t="s">
        <v>1</v>
      </c>
      <c r="K33" s="31" t="s">
        <v>1</v>
      </c>
      <c r="L33" s="31" t="s">
        <v>1</v>
      </c>
      <c r="M33" s="31" t="s">
        <v>1</v>
      </c>
      <c r="N33" s="31" t="s">
        <v>1</v>
      </c>
      <c r="O33" s="31" t="s">
        <v>1</v>
      </c>
      <c r="P33" s="2" t="s">
        <v>1</v>
      </c>
      <c r="Q33" s="29" t="s">
        <v>1</v>
      </c>
      <c r="R33" s="29" t="s">
        <v>1</v>
      </c>
      <c r="S33" s="29" t="s">
        <v>1</v>
      </c>
      <c r="T33" s="29" t="s">
        <v>1</v>
      </c>
      <c r="U33" s="29" t="s">
        <v>1</v>
      </c>
      <c r="V33" s="29" t="s">
        <v>1</v>
      </c>
      <c r="W33" s="29" t="s">
        <v>1</v>
      </c>
      <c r="X33" s="29" t="s">
        <v>1</v>
      </c>
      <c r="Y33" s="29" t="s">
        <v>1</v>
      </c>
      <c r="Z33" s="29" t="s">
        <v>1</v>
      </c>
      <c r="AA33" s="29" t="s">
        <v>1</v>
      </c>
    </row>
    <row r="34" spans="1:27" ht="34" customHeight="1" x14ac:dyDescent="0.35"/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7192-75C5-491C-8F8B-DDBE9BE5549C}">
  <dimension ref="A1:T47"/>
  <sheetViews>
    <sheetView showGridLines="0" tabSelected="1" topLeftCell="C1" zoomScale="85" zoomScaleNormal="85" workbookViewId="0">
      <pane xSplit="2" topLeftCell="E1" activePane="topRight" state="frozen"/>
      <selection activeCell="C23" sqref="C23"/>
      <selection pane="topRight" activeCell="A5" sqref="A5:R5"/>
    </sheetView>
  </sheetViews>
  <sheetFormatPr baseColWidth="10" defaultColWidth="11.453125" defaultRowHeight="14.5" x14ac:dyDescent="0.35"/>
  <cols>
    <col min="1" max="1" width="7.453125" bestFit="1" customWidth="1"/>
    <col min="2" max="2" width="34" customWidth="1"/>
    <col min="3" max="3" width="17.54296875" bestFit="1" customWidth="1"/>
    <col min="4" max="4" width="41.453125" customWidth="1"/>
    <col min="5" max="5" width="23.54296875" bestFit="1" customWidth="1"/>
    <col min="6" max="6" width="18.81640625" bestFit="1" customWidth="1"/>
    <col min="7" max="7" width="17.54296875" bestFit="1" customWidth="1"/>
    <col min="8" max="8" width="23.54296875" bestFit="1" customWidth="1"/>
    <col min="9" max="9" width="19.453125" bestFit="1" customWidth="1"/>
    <col min="10" max="10" width="23.54296875" bestFit="1" customWidth="1"/>
    <col min="11" max="11" width="23" bestFit="1" customWidth="1"/>
    <col min="12" max="12" width="23.453125" bestFit="1" customWidth="1"/>
    <col min="13" max="15" width="21.1796875" bestFit="1" customWidth="1"/>
    <col min="16" max="16" width="16.08984375" style="3" bestFit="1" customWidth="1"/>
    <col min="17" max="17" width="8" style="3" bestFit="1" customWidth="1"/>
    <col min="18" max="18" width="9.81640625" style="3" bestFit="1" customWidth="1"/>
    <col min="19" max="19" width="19.453125" bestFit="1" customWidth="1"/>
  </cols>
  <sheetData>
    <row r="1" spans="1:20" s="28" customFormat="1" ht="14" x14ac:dyDescent="0.3">
      <c r="A1" s="39" t="s">
        <v>139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20" s="28" customFormat="1" ht="14" x14ac:dyDescent="0.3">
      <c r="A2" s="39" t="s">
        <v>161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20" s="27" customFormat="1" ht="12.75" customHeight="1" x14ac:dyDescent="0.3">
      <c r="A3" s="40" t="s">
        <v>138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20" s="27" customFormat="1" ht="12.75" customHeight="1" x14ac:dyDescent="0.3">
      <c r="A4" s="40" t="s">
        <v>137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20" s="27" customFormat="1" ht="12.75" customHeight="1" x14ac:dyDescent="0.3">
      <c r="A5" s="40" t="s">
        <v>136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</row>
    <row r="6" spans="1:20" s="27" customFormat="1" ht="13" x14ac:dyDescent="0.3">
      <c r="A6" s="41" t="s">
        <v>1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</row>
    <row r="7" spans="1:20" s="27" customFormat="1" ht="13" x14ac:dyDescent="0.3">
      <c r="A7" s="35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</row>
    <row r="8" spans="1:20" x14ac:dyDescent="0.35">
      <c r="A8" s="17" t="s">
        <v>5</v>
      </c>
      <c r="B8" s="17" t="s">
        <v>6</v>
      </c>
      <c r="C8" s="26" t="s">
        <v>7</v>
      </c>
      <c r="D8" s="25" t="s">
        <v>20</v>
      </c>
      <c r="E8" s="26" t="s">
        <v>21</v>
      </c>
      <c r="F8" s="26" t="s">
        <v>22</v>
      </c>
      <c r="G8" s="26" t="s">
        <v>23</v>
      </c>
      <c r="H8" s="26" t="s">
        <v>24</v>
      </c>
      <c r="I8" s="26" t="s">
        <v>25</v>
      </c>
      <c r="J8" s="26" t="s">
        <v>26</v>
      </c>
      <c r="K8" s="26" t="s">
        <v>27</v>
      </c>
      <c r="L8" s="26" t="s">
        <v>28</v>
      </c>
      <c r="M8" s="26" t="s">
        <v>29</v>
      </c>
      <c r="N8" s="26" t="s">
        <v>30</v>
      </c>
      <c r="O8" s="26" t="s">
        <v>31</v>
      </c>
      <c r="P8" s="25" t="s">
        <v>129</v>
      </c>
      <c r="Q8" s="25" t="s">
        <v>128</v>
      </c>
      <c r="R8" s="25" t="s">
        <v>127</v>
      </c>
    </row>
    <row r="9" spans="1:20" ht="23" x14ac:dyDescent="0.35">
      <c r="A9" s="24" t="s">
        <v>32</v>
      </c>
      <c r="B9" s="23" t="s">
        <v>33</v>
      </c>
      <c r="C9" s="22" t="s">
        <v>135</v>
      </c>
      <c r="D9" s="21" t="s">
        <v>134</v>
      </c>
      <c r="E9" s="20">
        <f t="shared" ref="E9:O9" si="0">+E10+E11+E12</f>
        <v>397875451073</v>
      </c>
      <c r="F9" s="20">
        <f t="shared" si="0"/>
        <v>2846652000</v>
      </c>
      <c r="G9" s="20">
        <f t="shared" si="0"/>
        <v>596652000</v>
      </c>
      <c r="H9" s="20">
        <f t="shared" si="0"/>
        <v>400125451073</v>
      </c>
      <c r="I9" s="20">
        <f t="shared" si="0"/>
        <v>18685100531</v>
      </c>
      <c r="J9" s="20">
        <f t="shared" si="0"/>
        <v>360761147238.10999</v>
      </c>
      <c r="K9" s="20">
        <f t="shared" si="0"/>
        <v>20679203303.890003</v>
      </c>
      <c r="L9" s="20">
        <f t="shared" si="0"/>
        <v>272225271425.79999</v>
      </c>
      <c r="M9" s="20">
        <f t="shared" si="0"/>
        <v>116457503980.94</v>
      </c>
      <c r="N9" s="20">
        <f t="shared" si="0"/>
        <v>116457503980.94</v>
      </c>
      <c r="O9" s="20">
        <f t="shared" si="0"/>
        <v>116457503980.94</v>
      </c>
      <c r="P9" s="19">
        <f>L9/(H9-I9)</f>
        <v>0.71367717400371244</v>
      </c>
      <c r="Q9" s="19">
        <f>M9/(H9-I9)</f>
        <v>0.30530987037806057</v>
      </c>
      <c r="R9" s="19">
        <f>+O9/(H9-I9)</f>
        <v>0.30530987037806057</v>
      </c>
      <c r="S9" s="100"/>
      <c r="T9" s="100"/>
    </row>
    <row r="10" spans="1:20" ht="23" x14ac:dyDescent="0.35">
      <c r="A10" s="24" t="s">
        <v>32</v>
      </c>
      <c r="B10" s="23" t="s">
        <v>33</v>
      </c>
      <c r="C10" s="22" t="s">
        <v>35</v>
      </c>
      <c r="D10" s="21" t="s">
        <v>133</v>
      </c>
      <c r="E10" s="20">
        <f t="shared" ref="E10:O10" si="1">+E18+E20+E26+E30</f>
        <v>30401222000</v>
      </c>
      <c r="F10" s="20">
        <f t="shared" si="1"/>
        <v>596652000</v>
      </c>
      <c r="G10" s="20">
        <f t="shared" si="1"/>
        <v>596652000</v>
      </c>
      <c r="H10" s="20">
        <f t="shared" si="1"/>
        <v>30401222000</v>
      </c>
      <c r="I10" s="20">
        <f t="shared" si="1"/>
        <v>0</v>
      </c>
      <c r="J10" s="20">
        <f t="shared" si="1"/>
        <v>29158613472.279999</v>
      </c>
      <c r="K10" s="20">
        <f t="shared" si="1"/>
        <v>1242608527.72</v>
      </c>
      <c r="L10" s="20">
        <f t="shared" si="1"/>
        <v>13395804016.450001</v>
      </c>
      <c r="M10" s="20">
        <f t="shared" si="1"/>
        <v>11003375668.110001</v>
      </c>
      <c r="N10" s="20">
        <f t="shared" si="1"/>
        <v>11003375668.110001</v>
      </c>
      <c r="O10" s="20">
        <f t="shared" si="1"/>
        <v>11003375668.110001</v>
      </c>
      <c r="P10" s="19">
        <f>L10/(H10-I10)</f>
        <v>0.44063373559293112</v>
      </c>
      <c r="Q10" s="19">
        <f>M10/(H10-I10)</f>
        <v>0.3619385979981331</v>
      </c>
      <c r="R10" s="19">
        <f>+O10/(H10-I10)</f>
        <v>0.3619385979981331</v>
      </c>
    </row>
    <row r="11" spans="1:20" ht="23" x14ac:dyDescent="0.35">
      <c r="A11" s="24" t="s">
        <v>32</v>
      </c>
      <c r="B11" s="23" t="s">
        <v>33</v>
      </c>
      <c r="C11" s="22" t="s">
        <v>132</v>
      </c>
      <c r="D11" s="21" t="s">
        <v>131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/>
      <c r="P11" s="19">
        <v>0</v>
      </c>
      <c r="Q11" s="19">
        <v>0</v>
      </c>
      <c r="R11" s="19">
        <v>0</v>
      </c>
    </row>
    <row r="12" spans="1:20" ht="23" x14ac:dyDescent="0.35">
      <c r="A12" s="24" t="s">
        <v>32</v>
      </c>
      <c r="B12" s="23" t="s">
        <v>33</v>
      </c>
      <c r="C12" s="22" t="s">
        <v>75</v>
      </c>
      <c r="D12" s="21" t="s">
        <v>130</v>
      </c>
      <c r="E12" s="20">
        <f t="shared" ref="E12:O12" si="2">E47</f>
        <v>367474229073</v>
      </c>
      <c r="F12" s="20">
        <f t="shared" si="2"/>
        <v>2250000000</v>
      </c>
      <c r="G12" s="20">
        <f t="shared" si="2"/>
        <v>0</v>
      </c>
      <c r="H12" s="20">
        <f t="shared" si="2"/>
        <v>369724229073</v>
      </c>
      <c r="I12" s="20">
        <f t="shared" si="2"/>
        <v>18685100531</v>
      </c>
      <c r="J12" s="20">
        <f t="shared" si="2"/>
        <v>331602533765.83002</v>
      </c>
      <c r="K12" s="20">
        <f t="shared" si="2"/>
        <v>19436594776.170002</v>
      </c>
      <c r="L12" s="20">
        <f t="shared" si="2"/>
        <v>258829467409.34998</v>
      </c>
      <c r="M12" s="20">
        <f t="shared" si="2"/>
        <v>105454128312.83</v>
      </c>
      <c r="N12" s="20">
        <f t="shared" si="2"/>
        <v>105454128312.83</v>
      </c>
      <c r="O12" s="20">
        <f t="shared" si="2"/>
        <v>105454128312.83</v>
      </c>
      <c r="P12" s="19">
        <f>L12/(H12-I12)</f>
        <v>0.7373236951799873</v>
      </c>
      <c r="Q12" s="19">
        <f>M12/(H12-I12)</f>
        <v>0.30040562358624068</v>
      </c>
      <c r="R12" s="19">
        <f>+O12/(H12-I12)</f>
        <v>0.30040562358624068</v>
      </c>
    </row>
    <row r="13" spans="1:20" s="18" customFormat="1" x14ac:dyDescent="0.35">
      <c r="A13" s="36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8"/>
    </row>
    <row r="14" spans="1:20" x14ac:dyDescent="0.35">
      <c r="A14" s="17" t="s">
        <v>5</v>
      </c>
      <c r="B14" s="17" t="s">
        <v>6</v>
      </c>
      <c r="C14" s="1" t="s">
        <v>7</v>
      </c>
      <c r="D14" s="17" t="s">
        <v>20</v>
      </c>
      <c r="E14" s="1" t="s">
        <v>21</v>
      </c>
      <c r="F14" s="1" t="s">
        <v>22</v>
      </c>
      <c r="G14" s="1" t="s">
        <v>23</v>
      </c>
      <c r="H14" s="1" t="s">
        <v>24</v>
      </c>
      <c r="I14" s="1" t="s">
        <v>25</v>
      </c>
      <c r="J14" s="1" t="s">
        <v>26</v>
      </c>
      <c r="K14" s="1" t="s">
        <v>27</v>
      </c>
      <c r="L14" s="1" t="s">
        <v>28</v>
      </c>
      <c r="M14" s="1" t="s">
        <v>29</v>
      </c>
      <c r="N14" s="1" t="s">
        <v>30</v>
      </c>
      <c r="O14" s="1" t="s">
        <v>31</v>
      </c>
      <c r="P14" s="16" t="s">
        <v>129</v>
      </c>
      <c r="Q14" s="16" t="s">
        <v>128</v>
      </c>
      <c r="R14" s="16" t="s">
        <v>127</v>
      </c>
    </row>
    <row r="15" spans="1:20" ht="21" x14ac:dyDescent="0.35">
      <c r="A15" s="14" t="s">
        <v>32</v>
      </c>
      <c r="B15" s="2" t="s">
        <v>33</v>
      </c>
      <c r="C15" s="13" t="s">
        <v>34</v>
      </c>
      <c r="D15" s="2" t="s">
        <v>40</v>
      </c>
      <c r="E15" s="12">
        <v>12362135000</v>
      </c>
      <c r="F15" s="12">
        <v>0</v>
      </c>
      <c r="G15" s="12">
        <v>0</v>
      </c>
      <c r="H15" s="12">
        <v>12362135000</v>
      </c>
      <c r="I15" s="12">
        <v>0</v>
      </c>
      <c r="J15" s="12">
        <v>12362135000</v>
      </c>
      <c r="K15" s="12">
        <f>+H15-J15</f>
        <v>0</v>
      </c>
      <c r="L15" s="12">
        <v>4820968385</v>
      </c>
      <c r="M15" s="12">
        <v>4818405027</v>
      </c>
      <c r="N15" s="12">
        <v>4818405027</v>
      </c>
      <c r="O15" s="12">
        <v>4818405027</v>
      </c>
      <c r="P15" s="11">
        <f>L15/(H15-I15)</f>
        <v>0.38997862302911268</v>
      </c>
      <c r="Q15" s="11">
        <f>M15/(H15-I15)</f>
        <v>0.389771267422658</v>
      </c>
      <c r="R15" s="11">
        <f>O15/(H15-I15)</f>
        <v>0.389771267422658</v>
      </c>
    </row>
    <row r="16" spans="1:20" ht="21" x14ac:dyDescent="0.35">
      <c r="A16" s="14" t="s">
        <v>32</v>
      </c>
      <c r="B16" s="2" t="s">
        <v>33</v>
      </c>
      <c r="C16" s="13" t="s">
        <v>41</v>
      </c>
      <c r="D16" s="2" t="s">
        <v>43</v>
      </c>
      <c r="E16" s="12">
        <v>4355792000</v>
      </c>
      <c r="F16" s="12">
        <v>0</v>
      </c>
      <c r="G16" s="12">
        <v>0</v>
      </c>
      <c r="H16" s="12">
        <v>4355792000</v>
      </c>
      <c r="I16" s="12">
        <v>0</v>
      </c>
      <c r="J16" s="12">
        <v>4355792000</v>
      </c>
      <c r="K16" s="12">
        <f>+H16-J16</f>
        <v>0</v>
      </c>
      <c r="L16" s="12">
        <v>1505842244</v>
      </c>
      <c r="M16" s="12">
        <v>1505842244</v>
      </c>
      <c r="N16" s="12">
        <v>1505842244</v>
      </c>
      <c r="O16" s="12">
        <v>1505842244</v>
      </c>
      <c r="P16" s="11">
        <f t="shared" ref="P16:P17" si="3">L16/(H16-I16)</f>
        <v>0.34571031950102299</v>
      </c>
      <c r="Q16" s="11">
        <f t="shared" ref="Q16:Q17" si="4">M16/(H16-I16)</f>
        <v>0.34571031950102299</v>
      </c>
      <c r="R16" s="11">
        <f t="shared" ref="R16:R17" si="5">O16/(H16-I16)</f>
        <v>0.34571031950102299</v>
      </c>
    </row>
    <row r="17" spans="1:18" ht="21" x14ac:dyDescent="0.35">
      <c r="A17" s="14" t="s">
        <v>32</v>
      </c>
      <c r="B17" s="2" t="s">
        <v>33</v>
      </c>
      <c r="C17" s="13" t="s">
        <v>44</v>
      </c>
      <c r="D17" s="2" t="s">
        <v>46</v>
      </c>
      <c r="E17" s="12">
        <v>2077851000</v>
      </c>
      <c r="F17" s="12">
        <v>0</v>
      </c>
      <c r="G17" s="12">
        <v>0</v>
      </c>
      <c r="H17" s="12">
        <v>2077851000</v>
      </c>
      <c r="I17" s="12">
        <v>0</v>
      </c>
      <c r="J17" s="12">
        <v>1977851000</v>
      </c>
      <c r="K17" s="12">
        <v>100000000</v>
      </c>
      <c r="L17" s="12">
        <v>1094798812</v>
      </c>
      <c r="M17" s="12">
        <v>1094223592</v>
      </c>
      <c r="N17" s="12">
        <v>1094223592</v>
      </c>
      <c r="O17" s="12">
        <v>1094223592</v>
      </c>
      <c r="P17" s="11">
        <f t="shared" si="3"/>
        <v>0.52688995120439341</v>
      </c>
      <c r="Q17" s="11">
        <f t="shared" si="4"/>
        <v>0.52661311710993719</v>
      </c>
      <c r="R17" s="11">
        <f t="shared" si="5"/>
        <v>0.52661311710993719</v>
      </c>
    </row>
    <row r="18" spans="1:18" s="4" customFormat="1" x14ac:dyDescent="0.35">
      <c r="A18" s="10"/>
      <c r="B18" s="9"/>
      <c r="C18" s="8"/>
      <c r="D18" s="7" t="s">
        <v>126</v>
      </c>
      <c r="E18" s="6">
        <f t="shared" ref="E18:O18" si="6">SUM(E15:E17)</f>
        <v>18795778000</v>
      </c>
      <c r="F18" s="6">
        <f t="shared" si="6"/>
        <v>0</v>
      </c>
      <c r="G18" s="6">
        <f t="shared" si="6"/>
        <v>0</v>
      </c>
      <c r="H18" s="6">
        <f t="shared" si="6"/>
        <v>18795778000</v>
      </c>
      <c r="I18" s="6">
        <f t="shared" si="6"/>
        <v>0</v>
      </c>
      <c r="J18" s="6">
        <f t="shared" si="6"/>
        <v>18695778000</v>
      </c>
      <c r="K18" s="6">
        <f t="shared" si="6"/>
        <v>100000000</v>
      </c>
      <c r="L18" s="6">
        <f t="shared" si="6"/>
        <v>7421609441</v>
      </c>
      <c r="M18" s="6">
        <f t="shared" si="6"/>
        <v>7418470863</v>
      </c>
      <c r="N18" s="6">
        <f t="shared" si="6"/>
        <v>7418470863</v>
      </c>
      <c r="O18" s="6">
        <f t="shared" si="6"/>
        <v>7418470863</v>
      </c>
      <c r="P18" s="5">
        <f>L18/(H18-I18)</f>
        <v>0.39485513400935041</v>
      </c>
      <c r="Q18" s="5">
        <f>M18/(H18-I18)</f>
        <v>0.39468815087090303</v>
      </c>
      <c r="R18" s="5">
        <f>O18/(H18-I18)</f>
        <v>0.39468815087090303</v>
      </c>
    </row>
    <row r="19" spans="1:18" ht="21" x14ac:dyDescent="0.35">
      <c r="A19" s="14" t="s">
        <v>32</v>
      </c>
      <c r="B19" s="2" t="s">
        <v>33</v>
      </c>
      <c r="C19" s="13" t="s">
        <v>47</v>
      </c>
      <c r="D19" s="15" t="s">
        <v>48</v>
      </c>
      <c r="E19" s="12">
        <v>9714150000</v>
      </c>
      <c r="F19" s="12">
        <v>0</v>
      </c>
      <c r="G19" s="12">
        <v>0</v>
      </c>
      <c r="H19" s="12">
        <v>9714150000</v>
      </c>
      <c r="I19" s="12">
        <v>0</v>
      </c>
      <c r="J19" s="12">
        <v>9404737227.2800007</v>
      </c>
      <c r="K19" s="12">
        <v>309412772.72000003</v>
      </c>
      <c r="L19" s="12">
        <v>5027310077.4499998</v>
      </c>
      <c r="M19" s="12">
        <v>2645056460.1100001</v>
      </c>
      <c r="N19" s="12">
        <v>2645056460.1100001</v>
      </c>
      <c r="O19" s="12">
        <v>2645056460.1100001</v>
      </c>
      <c r="P19" s="11">
        <f>L19/(H19-I19)</f>
        <v>0.51752444397605557</v>
      </c>
      <c r="Q19" s="11">
        <f>M19/(H19-I19)</f>
        <v>0.27228902787274234</v>
      </c>
      <c r="R19" s="11">
        <f>O19/(H19-I19)</f>
        <v>0.27228902787274234</v>
      </c>
    </row>
    <row r="20" spans="1:18" s="4" customFormat="1" x14ac:dyDescent="0.35">
      <c r="A20" s="10"/>
      <c r="B20" s="9"/>
      <c r="C20" s="8"/>
      <c r="D20" s="7" t="s">
        <v>125</v>
      </c>
      <c r="E20" s="6">
        <f t="shared" ref="E20:O20" si="7">SUM(E19)</f>
        <v>9714150000</v>
      </c>
      <c r="F20" s="6">
        <f t="shared" si="7"/>
        <v>0</v>
      </c>
      <c r="G20" s="6">
        <f t="shared" si="7"/>
        <v>0</v>
      </c>
      <c r="H20" s="6">
        <f t="shared" si="7"/>
        <v>9714150000</v>
      </c>
      <c r="I20" s="6">
        <f t="shared" si="7"/>
        <v>0</v>
      </c>
      <c r="J20" s="6">
        <f t="shared" si="7"/>
        <v>9404737227.2800007</v>
      </c>
      <c r="K20" s="6">
        <f t="shared" si="7"/>
        <v>309412772.72000003</v>
      </c>
      <c r="L20" s="6">
        <f t="shared" si="7"/>
        <v>5027310077.4499998</v>
      </c>
      <c r="M20" s="6">
        <f t="shared" si="7"/>
        <v>2645056460.1100001</v>
      </c>
      <c r="N20" s="6">
        <f t="shared" si="7"/>
        <v>2645056460.1100001</v>
      </c>
      <c r="O20" s="6">
        <f t="shared" si="7"/>
        <v>2645056460.1100001</v>
      </c>
      <c r="P20" s="5">
        <f>L20/(H20-I20)</f>
        <v>0.51752444397605557</v>
      </c>
      <c r="Q20" s="5">
        <f>M20/(H20-I20)</f>
        <v>0.27228902787274234</v>
      </c>
      <c r="R20" s="5">
        <f>O20/(H20-I20)</f>
        <v>0.27228902787274234</v>
      </c>
    </row>
    <row r="21" spans="1:18" ht="21" x14ac:dyDescent="0.35">
      <c r="A21" s="14" t="s">
        <v>32</v>
      </c>
      <c r="B21" s="2" t="s">
        <v>33</v>
      </c>
      <c r="C21" s="13" t="s">
        <v>49</v>
      </c>
      <c r="D21" s="2" t="s">
        <v>51</v>
      </c>
      <c r="E21" s="12">
        <v>596507000</v>
      </c>
      <c r="F21" s="12">
        <v>0</v>
      </c>
      <c r="G21" s="12">
        <v>596507000</v>
      </c>
      <c r="H21" s="12">
        <v>0</v>
      </c>
      <c r="I21" s="12">
        <v>0</v>
      </c>
      <c r="J21" s="12">
        <v>0</v>
      </c>
      <c r="K21" s="12">
        <f>+H21-I21-J21</f>
        <v>0</v>
      </c>
      <c r="L21" s="12">
        <v>0</v>
      </c>
      <c r="M21" s="12">
        <v>0</v>
      </c>
      <c r="N21" s="12">
        <v>0</v>
      </c>
      <c r="O21" s="12">
        <v>0</v>
      </c>
      <c r="P21" s="11" t="e">
        <f t="shared" ref="P21:P25" si="8">L21/(H21-I21)</f>
        <v>#DIV/0!</v>
      </c>
      <c r="Q21" s="11" t="e">
        <f t="shared" ref="Q21:Q25" si="9">M21/(H21-I21)</f>
        <v>#DIV/0!</v>
      </c>
      <c r="R21" s="11" t="e">
        <f t="shared" ref="R21:R25" si="10">O21/(H21-I21)</f>
        <v>#DIV/0!</v>
      </c>
    </row>
    <row r="22" spans="1:18" ht="21" x14ac:dyDescent="0.35">
      <c r="A22" s="14" t="s">
        <v>32</v>
      </c>
      <c r="B22" s="2" t="s">
        <v>33</v>
      </c>
      <c r="C22" s="13" t="s">
        <v>52</v>
      </c>
      <c r="D22" s="2" t="s">
        <v>55</v>
      </c>
      <c r="E22" s="12">
        <v>47935000</v>
      </c>
      <c r="F22" s="12">
        <v>0</v>
      </c>
      <c r="G22" s="12">
        <v>0</v>
      </c>
      <c r="H22" s="12">
        <v>47935000</v>
      </c>
      <c r="I22" s="12">
        <v>0</v>
      </c>
      <c r="J22" s="12">
        <v>47935000</v>
      </c>
      <c r="K22" s="12">
        <f>+H22-J22</f>
        <v>0</v>
      </c>
      <c r="L22" s="12">
        <v>46721253</v>
      </c>
      <c r="M22" s="12">
        <v>39685100</v>
      </c>
      <c r="N22" s="12">
        <v>39685100</v>
      </c>
      <c r="O22" s="12">
        <v>39685100</v>
      </c>
      <c r="P22" s="11">
        <f t="shared" si="8"/>
        <v>0.97467931574006472</v>
      </c>
      <c r="Q22" s="11">
        <f t="shared" si="9"/>
        <v>0.82789402315635752</v>
      </c>
      <c r="R22" s="11">
        <f t="shared" si="10"/>
        <v>0.82789402315635752</v>
      </c>
    </row>
    <row r="23" spans="1:18" ht="21" x14ac:dyDescent="0.35">
      <c r="A23" s="14" t="s">
        <v>32</v>
      </c>
      <c r="B23" s="2" t="s">
        <v>33</v>
      </c>
      <c r="C23" s="13" t="s">
        <v>56</v>
      </c>
      <c r="D23" s="2" t="s">
        <v>59</v>
      </c>
      <c r="E23" s="12">
        <v>72557000</v>
      </c>
      <c r="F23" s="12">
        <v>0</v>
      </c>
      <c r="G23" s="12">
        <v>0</v>
      </c>
      <c r="H23" s="12">
        <v>72557000</v>
      </c>
      <c r="I23" s="12">
        <v>0</v>
      </c>
      <c r="J23" s="12">
        <v>72557000</v>
      </c>
      <c r="K23" s="12">
        <f>+H23-J23</f>
        <v>0</v>
      </c>
      <c r="L23" s="12">
        <v>72557000</v>
      </c>
      <c r="M23" s="12">
        <v>72557000</v>
      </c>
      <c r="N23" s="12">
        <v>72557000</v>
      </c>
      <c r="O23" s="12">
        <v>72557000</v>
      </c>
      <c r="P23" s="11">
        <f t="shared" si="8"/>
        <v>1</v>
      </c>
      <c r="Q23" s="11">
        <f t="shared" si="9"/>
        <v>1</v>
      </c>
      <c r="R23" s="11">
        <f t="shared" si="10"/>
        <v>1</v>
      </c>
    </row>
    <row r="24" spans="1:18" ht="21" x14ac:dyDescent="0.35">
      <c r="A24" s="14" t="s">
        <v>32</v>
      </c>
      <c r="B24" s="2" t="s">
        <v>33</v>
      </c>
      <c r="C24" s="13" t="s">
        <v>60</v>
      </c>
      <c r="D24" s="2" t="s">
        <v>62</v>
      </c>
      <c r="E24" s="12">
        <v>80619000</v>
      </c>
      <c r="F24" s="12">
        <v>0</v>
      </c>
      <c r="G24" s="12">
        <v>0</v>
      </c>
      <c r="H24" s="12">
        <v>80619000</v>
      </c>
      <c r="I24" s="12">
        <v>0</v>
      </c>
      <c r="J24" s="12">
        <v>0</v>
      </c>
      <c r="K24" s="12">
        <f>+H24-J24</f>
        <v>80619000</v>
      </c>
      <c r="L24" s="12">
        <f>+[1]FEBRERO!X13</f>
        <v>0</v>
      </c>
      <c r="M24" s="12">
        <f>+[1]FEBRERO!Y13</f>
        <v>0</v>
      </c>
      <c r="N24" s="12">
        <v>0</v>
      </c>
      <c r="O24" s="12">
        <v>0</v>
      </c>
      <c r="P24" s="11">
        <f t="shared" si="8"/>
        <v>0</v>
      </c>
      <c r="Q24" s="11">
        <f t="shared" si="9"/>
        <v>0</v>
      </c>
      <c r="R24" s="11">
        <f t="shared" si="10"/>
        <v>0</v>
      </c>
    </row>
    <row r="25" spans="1:18" ht="21" x14ac:dyDescent="0.35">
      <c r="A25" s="14" t="s">
        <v>32</v>
      </c>
      <c r="B25" s="2" t="s">
        <v>33</v>
      </c>
      <c r="C25" s="13" t="s">
        <v>63</v>
      </c>
      <c r="D25" s="2" t="s">
        <v>64</v>
      </c>
      <c r="E25" s="12">
        <v>200000000</v>
      </c>
      <c r="F25" s="12">
        <v>596507000</v>
      </c>
      <c r="G25" s="12">
        <v>0</v>
      </c>
      <c r="H25" s="12">
        <v>796507000</v>
      </c>
      <c r="I25" s="12">
        <v>0</v>
      </c>
      <c r="J25" s="12">
        <v>783742245</v>
      </c>
      <c r="K25" s="12">
        <v>12764755</v>
      </c>
      <c r="L25" s="12">
        <v>673742245</v>
      </c>
      <c r="M25" s="33">
        <v>673742245</v>
      </c>
      <c r="N25" s="33">
        <v>673742245</v>
      </c>
      <c r="O25" s="33">
        <v>673742245</v>
      </c>
      <c r="P25" s="11">
        <f t="shared" si="8"/>
        <v>0.84587109090064494</v>
      </c>
      <c r="Q25" s="11">
        <f t="shared" si="9"/>
        <v>0.84587109090064494</v>
      </c>
      <c r="R25" s="11">
        <f t="shared" si="10"/>
        <v>0.84587109090064494</v>
      </c>
    </row>
    <row r="26" spans="1:18" s="4" customFormat="1" x14ac:dyDescent="0.35">
      <c r="A26" s="10"/>
      <c r="B26" s="9"/>
      <c r="C26" s="8"/>
      <c r="D26" s="7" t="s">
        <v>124</v>
      </c>
      <c r="E26" s="6">
        <f t="shared" ref="E26:O26" si="11">SUM(E21:E25)</f>
        <v>997618000</v>
      </c>
      <c r="F26" s="6">
        <f t="shared" si="11"/>
        <v>596507000</v>
      </c>
      <c r="G26" s="6">
        <f t="shared" si="11"/>
        <v>596507000</v>
      </c>
      <c r="H26" s="6">
        <f t="shared" si="11"/>
        <v>997618000</v>
      </c>
      <c r="I26" s="6">
        <f t="shared" si="11"/>
        <v>0</v>
      </c>
      <c r="J26" s="6">
        <f t="shared" si="11"/>
        <v>904234245</v>
      </c>
      <c r="K26" s="6">
        <f t="shared" si="11"/>
        <v>93383755</v>
      </c>
      <c r="L26" s="6">
        <f t="shared" si="11"/>
        <v>793020498</v>
      </c>
      <c r="M26" s="6">
        <f t="shared" si="11"/>
        <v>785984345</v>
      </c>
      <c r="N26" s="6">
        <f t="shared" si="11"/>
        <v>785984345</v>
      </c>
      <c r="O26" s="6">
        <f t="shared" si="11"/>
        <v>785984345</v>
      </c>
      <c r="P26" s="5">
        <f>L26/(H26-I26)</f>
        <v>0.79491398310776273</v>
      </c>
      <c r="Q26" s="5">
        <f>M26/(H26-I26)</f>
        <v>0.78786102997339658</v>
      </c>
      <c r="R26" s="5">
        <f>O26/(H26-I26)</f>
        <v>0.78786102997339658</v>
      </c>
    </row>
    <row r="27" spans="1:18" ht="21" x14ac:dyDescent="0.35">
      <c r="A27" s="14" t="s">
        <v>32</v>
      </c>
      <c r="B27" s="2" t="s">
        <v>33</v>
      </c>
      <c r="C27" s="13" t="s">
        <v>65</v>
      </c>
      <c r="D27" s="15" t="s">
        <v>67</v>
      </c>
      <c r="E27" s="12">
        <v>192951000</v>
      </c>
      <c r="F27" s="12">
        <v>0</v>
      </c>
      <c r="G27" s="12">
        <v>145000</v>
      </c>
      <c r="H27" s="12">
        <v>192806000</v>
      </c>
      <c r="I27" s="12">
        <v>0</v>
      </c>
      <c r="J27" s="12">
        <v>152994000</v>
      </c>
      <c r="K27" s="12">
        <v>39812000</v>
      </c>
      <c r="L27" s="12">
        <v>152994000</v>
      </c>
      <c r="M27" s="12">
        <v>152994000</v>
      </c>
      <c r="N27" s="12">
        <v>152994000</v>
      </c>
      <c r="O27" s="12">
        <v>152994000</v>
      </c>
      <c r="P27" s="11">
        <f t="shared" ref="P27:P31" si="12">L27/(H27-I27)</f>
        <v>0.79351265002126492</v>
      </c>
      <c r="Q27" s="11">
        <f t="shared" ref="Q27:Q31" si="13">M27/(H27-I27)</f>
        <v>0.79351265002126492</v>
      </c>
      <c r="R27" s="11">
        <f t="shared" ref="R27:R31" si="14">O27/(H27-I27)</f>
        <v>0.79351265002126492</v>
      </c>
    </row>
    <row r="28" spans="1:18" ht="21" x14ac:dyDescent="0.35">
      <c r="A28" s="14" t="s">
        <v>32</v>
      </c>
      <c r="B28" s="2" t="s">
        <v>33</v>
      </c>
      <c r="C28" s="13" t="s">
        <v>68</v>
      </c>
      <c r="D28" s="15" t="s">
        <v>69</v>
      </c>
      <c r="E28" s="12">
        <v>725000</v>
      </c>
      <c r="F28" s="12">
        <v>145000</v>
      </c>
      <c r="G28" s="12">
        <v>0</v>
      </c>
      <c r="H28" s="12">
        <v>870000</v>
      </c>
      <c r="I28" s="12">
        <v>0</v>
      </c>
      <c r="J28" s="12">
        <v>870000</v>
      </c>
      <c r="K28" s="12">
        <v>0</v>
      </c>
      <c r="L28" s="12">
        <v>870000</v>
      </c>
      <c r="M28" s="12">
        <v>870000</v>
      </c>
      <c r="N28" s="12">
        <v>870000</v>
      </c>
      <c r="O28" s="12">
        <v>870000</v>
      </c>
      <c r="P28" s="11">
        <f t="shared" si="12"/>
        <v>1</v>
      </c>
      <c r="Q28" s="11">
        <f t="shared" si="13"/>
        <v>1</v>
      </c>
      <c r="R28" s="11">
        <f t="shared" si="14"/>
        <v>1</v>
      </c>
    </row>
    <row r="29" spans="1:18" ht="21" x14ac:dyDescent="0.35">
      <c r="A29" s="14" t="s">
        <v>32</v>
      </c>
      <c r="B29" s="2" t="s">
        <v>33</v>
      </c>
      <c r="C29" s="13" t="s">
        <v>70</v>
      </c>
      <c r="D29" s="15" t="s">
        <v>73</v>
      </c>
      <c r="E29" s="12">
        <v>700000000</v>
      </c>
      <c r="F29" s="12">
        <v>0</v>
      </c>
      <c r="G29" s="12">
        <v>0</v>
      </c>
      <c r="H29" s="12">
        <v>700000000</v>
      </c>
      <c r="I29" s="12">
        <v>0</v>
      </c>
      <c r="J29" s="12">
        <v>0</v>
      </c>
      <c r="K29" s="12">
        <f>+H29-J29</f>
        <v>700000000</v>
      </c>
      <c r="L29" s="12">
        <f>+[1]FEBRERO!X16</f>
        <v>0</v>
      </c>
      <c r="M29" s="12">
        <f>+[1]FEBRERO!Y16</f>
        <v>0</v>
      </c>
      <c r="N29" s="12">
        <f>+[1]FEBRERO!Z16</f>
        <v>0</v>
      </c>
      <c r="O29" s="12">
        <f>+[1]FEBRERO!AA16</f>
        <v>0</v>
      </c>
      <c r="P29" s="11">
        <f t="shared" si="12"/>
        <v>0</v>
      </c>
      <c r="Q29" s="11">
        <f t="shared" si="13"/>
        <v>0</v>
      </c>
      <c r="R29" s="11">
        <f t="shared" si="14"/>
        <v>0</v>
      </c>
    </row>
    <row r="30" spans="1:18" s="4" customFormat="1" x14ac:dyDescent="0.35">
      <c r="A30" s="10"/>
      <c r="B30" s="9"/>
      <c r="C30" s="8"/>
      <c r="D30" s="7" t="s">
        <v>123</v>
      </c>
      <c r="E30" s="6">
        <f t="shared" ref="E30:O30" si="15">SUM(E27:E29)</f>
        <v>893676000</v>
      </c>
      <c r="F30" s="6">
        <f t="shared" si="15"/>
        <v>145000</v>
      </c>
      <c r="G30" s="6">
        <f t="shared" si="15"/>
        <v>145000</v>
      </c>
      <c r="H30" s="6">
        <f t="shared" si="15"/>
        <v>893676000</v>
      </c>
      <c r="I30" s="6">
        <f t="shared" si="15"/>
        <v>0</v>
      </c>
      <c r="J30" s="6">
        <f t="shared" si="15"/>
        <v>153864000</v>
      </c>
      <c r="K30" s="6">
        <f t="shared" si="15"/>
        <v>739812000</v>
      </c>
      <c r="L30" s="6">
        <f t="shared" si="15"/>
        <v>153864000</v>
      </c>
      <c r="M30" s="6">
        <f t="shared" si="15"/>
        <v>153864000</v>
      </c>
      <c r="N30" s="6">
        <f t="shared" si="15"/>
        <v>153864000</v>
      </c>
      <c r="O30" s="6">
        <f t="shared" si="15"/>
        <v>153864000</v>
      </c>
      <c r="P30" s="5">
        <f t="shared" si="12"/>
        <v>0.17216977965168584</v>
      </c>
      <c r="Q30" s="5">
        <f t="shared" si="13"/>
        <v>0.17216977965168584</v>
      </c>
      <c r="R30" s="5">
        <f t="shared" si="14"/>
        <v>0.17216977965168584</v>
      </c>
    </row>
    <row r="31" spans="1:18" s="4" customFormat="1" x14ac:dyDescent="0.35">
      <c r="A31" s="10"/>
      <c r="B31" s="9"/>
      <c r="C31" s="8"/>
      <c r="D31" s="7" t="s">
        <v>122</v>
      </c>
      <c r="E31" s="6">
        <f t="shared" ref="E31:O31" si="16">+E18+E20+E26+E30</f>
        <v>30401222000</v>
      </c>
      <c r="F31" s="6">
        <f t="shared" si="16"/>
        <v>596652000</v>
      </c>
      <c r="G31" s="6">
        <f t="shared" si="16"/>
        <v>596652000</v>
      </c>
      <c r="H31" s="6">
        <f t="shared" si="16"/>
        <v>30401222000</v>
      </c>
      <c r="I31" s="6">
        <f t="shared" si="16"/>
        <v>0</v>
      </c>
      <c r="J31" s="6">
        <f t="shared" si="16"/>
        <v>29158613472.279999</v>
      </c>
      <c r="K31" s="6">
        <f t="shared" si="16"/>
        <v>1242608527.72</v>
      </c>
      <c r="L31" s="6">
        <f t="shared" si="16"/>
        <v>13395804016.450001</v>
      </c>
      <c r="M31" s="6">
        <f t="shared" si="16"/>
        <v>11003375668.110001</v>
      </c>
      <c r="N31" s="6">
        <f t="shared" si="16"/>
        <v>11003375668.110001</v>
      </c>
      <c r="O31" s="6">
        <f t="shared" si="16"/>
        <v>11003375668.110001</v>
      </c>
      <c r="P31" s="5">
        <f t="shared" si="12"/>
        <v>0.44063373559293112</v>
      </c>
      <c r="Q31" s="5">
        <f t="shared" si="13"/>
        <v>0.3619385979981331</v>
      </c>
      <c r="R31" s="5">
        <f t="shared" si="14"/>
        <v>0.3619385979981331</v>
      </c>
    </row>
    <row r="32" spans="1:18" ht="42" x14ac:dyDescent="0.35">
      <c r="A32" s="14" t="s">
        <v>32</v>
      </c>
      <c r="B32" s="2" t="s">
        <v>33</v>
      </c>
      <c r="C32" s="13" t="s">
        <v>74</v>
      </c>
      <c r="D32" s="2" t="s">
        <v>80</v>
      </c>
      <c r="E32" s="12">
        <v>149389362184</v>
      </c>
      <c r="F32" s="12">
        <v>0</v>
      </c>
      <c r="G32" s="12">
        <v>0</v>
      </c>
      <c r="H32" s="12">
        <v>149389362184</v>
      </c>
      <c r="I32" s="12">
        <v>18685100531</v>
      </c>
      <c r="J32" s="12">
        <v>130704261653</v>
      </c>
      <c r="K32" s="12">
        <v>0</v>
      </c>
      <c r="L32" s="33">
        <v>130704261653</v>
      </c>
      <c r="M32" s="12">
        <v>79821935746</v>
      </c>
      <c r="N32" s="12">
        <v>79821935746</v>
      </c>
      <c r="O32" s="12">
        <v>79821935746</v>
      </c>
      <c r="P32" s="11">
        <f t="shared" ref="P32:P47" si="17">L32/(H32-I32)</f>
        <v>1</v>
      </c>
      <c r="Q32" s="11">
        <f t="shared" ref="Q32:Q47" si="18">M32/(H32-I32)</f>
        <v>0.61070645085708941</v>
      </c>
      <c r="R32" s="11">
        <f t="shared" ref="R32:R47" si="19">O32/(H32-I32)</f>
        <v>0.61070645085708941</v>
      </c>
    </row>
    <row r="33" spans="1:18" ht="42" x14ac:dyDescent="0.35">
      <c r="A33" s="14" t="s">
        <v>32</v>
      </c>
      <c r="B33" s="2" t="s">
        <v>33</v>
      </c>
      <c r="C33" s="13" t="s">
        <v>81</v>
      </c>
      <c r="D33" s="2" t="s">
        <v>85</v>
      </c>
      <c r="E33" s="12">
        <v>4200000000</v>
      </c>
      <c r="F33" s="12">
        <v>0</v>
      </c>
      <c r="G33" s="12">
        <v>0</v>
      </c>
      <c r="H33" s="12">
        <v>4200000000</v>
      </c>
      <c r="I33" s="12">
        <v>0</v>
      </c>
      <c r="J33" s="12">
        <v>4200000000</v>
      </c>
      <c r="K33" s="12">
        <f t="shared" ref="K33:K46" si="20">+H33-J33</f>
        <v>0</v>
      </c>
      <c r="L33" s="12">
        <v>4200000000</v>
      </c>
      <c r="M33" s="12">
        <f>+[1]FEBRERO!Y18</f>
        <v>0</v>
      </c>
      <c r="N33" s="12">
        <v>0</v>
      </c>
      <c r="O33" s="12">
        <v>0</v>
      </c>
      <c r="P33" s="11">
        <f t="shared" si="17"/>
        <v>1</v>
      </c>
      <c r="Q33" s="11">
        <f t="shared" si="18"/>
        <v>0</v>
      </c>
      <c r="R33" s="11">
        <f t="shared" si="19"/>
        <v>0</v>
      </c>
    </row>
    <row r="34" spans="1:18" ht="42" x14ac:dyDescent="0.35">
      <c r="A34" s="14" t="s">
        <v>32</v>
      </c>
      <c r="B34" s="2" t="s">
        <v>33</v>
      </c>
      <c r="C34" s="13" t="s">
        <v>86</v>
      </c>
      <c r="D34" s="2" t="s">
        <v>88</v>
      </c>
      <c r="E34" s="12">
        <v>4200000000</v>
      </c>
      <c r="F34" s="12">
        <v>0</v>
      </c>
      <c r="G34" s="12">
        <v>0</v>
      </c>
      <c r="H34" s="12">
        <v>4200000000</v>
      </c>
      <c r="I34" s="12">
        <v>0</v>
      </c>
      <c r="J34" s="12">
        <v>4200000000</v>
      </c>
      <c r="K34" s="12">
        <f t="shared" si="20"/>
        <v>0</v>
      </c>
      <c r="L34" s="12">
        <v>4200000000</v>
      </c>
      <c r="M34" s="12">
        <f>+[1]FEBRERO!Y19</f>
        <v>0</v>
      </c>
      <c r="N34" s="12">
        <v>0</v>
      </c>
      <c r="O34" s="12">
        <v>0</v>
      </c>
      <c r="P34" s="11">
        <f t="shared" si="17"/>
        <v>1</v>
      </c>
      <c r="Q34" s="11">
        <f t="shared" si="18"/>
        <v>0</v>
      </c>
      <c r="R34" s="11">
        <f t="shared" si="19"/>
        <v>0</v>
      </c>
    </row>
    <row r="35" spans="1:18" ht="31.5" x14ac:dyDescent="0.35">
      <c r="A35" s="14" t="s">
        <v>32</v>
      </c>
      <c r="B35" s="2" t="s">
        <v>33</v>
      </c>
      <c r="C35" s="13" t="s">
        <v>89</v>
      </c>
      <c r="D35" s="2" t="s">
        <v>91</v>
      </c>
      <c r="E35" s="12">
        <v>4200000000</v>
      </c>
      <c r="F35" s="12">
        <v>0</v>
      </c>
      <c r="G35" s="12">
        <v>0</v>
      </c>
      <c r="H35" s="12">
        <v>4200000000</v>
      </c>
      <c r="I35" s="12">
        <v>0</v>
      </c>
      <c r="J35" s="12">
        <v>4200000000</v>
      </c>
      <c r="K35" s="12">
        <f t="shared" si="20"/>
        <v>0</v>
      </c>
      <c r="L35" s="12">
        <v>4200000000</v>
      </c>
      <c r="M35" s="12">
        <f>+[1]FEBRERO!Y20</f>
        <v>0</v>
      </c>
      <c r="N35" s="12">
        <v>0</v>
      </c>
      <c r="O35" s="12">
        <v>0</v>
      </c>
      <c r="P35" s="11">
        <f t="shared" si="17"/>
        <v>1</v>
      </c>
      <c r="Q35" s="11">
        <f t="shared" si="18"/>
        <v>0</v>
      </c>
      <c r="R35" s="11">
        <f t="shared" si="19"/>
        <v>0</v>
      </c>
    </row>
    <row r="36" spans="1:18" ht="52.5" x14ac:dyDescent="0.35">
      <c r="A36" s="14" t="s">
        <v>32</v>
      </c>
      <c r="B36" s="2" t="s">
        <v>33</v>
      </c>
      <c r="C36" s="13" t="s">
        <v>92</v>
      </c>
      <c r="D36" s="2" t="s">
        <v>94</v>
      </c>
      <c r="E36" s="12">
        <v>4200000000</v>
      </c>
      <c r="F36" s="12">
        <v>0</v>
      </c>
      <c r="G36" s="12">
        <v>0</v>
      </c>
      <c r="H36" s="12">
        <v>4200000000</v>
      </c>
      <c r="I36" s="12">
        <v>0</v>
      </c>
      <c r="J36" s="12">
        <v>4200000000</v>
      </c>
      <c r="K36" s="12">
        <f t="shared" si="20"/>
        <v>0</v>
      </c>
      <c r="L36" s="12">
        <v>4200000000</v>
      </c>
      <c r="M36" s="12">
        <f>+[1]FEBRERO!Y21</f>
        <v>0</v>
      </c>
      <c r="N36" s="12">
        <v>0</v>
      </c>
      <c r="O36" s="12">
        <v>0</v>
      </c>
      <c r="P36" s="11">
        <f t="shared" si="17"/>
        <v>1</v>
      </c>
      <c r="Q36" s="11">
        <f t="shared" si="18"/>
        <v>0</v>
      </c>
      <c r="R36" s="11">
        <f t="shared" si="19"/>
        <v>0</v>
      </c>
    </row>
    <row r="37" spans="1:18" ht="21" x14ac:dyDescent="0.35">
      <c r="A37" s="14" t="s">
        <v>32</v>
      </c>
      <c r="B37" s="2" t="s">
        <v>33</v>
      </c>
      <c r="C37" s="13" t="s">
        <v>95</v>
      </c>
      <c r="D37" s="2" t="s">
        <v>97</v>
      </c>
      <c r="E37" s="12">
        <v>4200000000</v>
      </c>
      <c r="F37" s="12">
        <v>0</v>
      </c>
      <c r="G37" s="12">
        <v>0</v>
      </c>
      <c r="H37" s="12">
        <v>4200000000</v>
      </c>
      <c r="I37" s="12">
        <v>0</v>
      </c>
      <c r="J37" s="12">
        <v>4200000000</v>
      </c>
      <c r="K37" s="12">
        <f t="shared" si="20"/>
        <v>0</v>
      </c>
      <c r="L37" s="12">
        <v>4200000000</v>
      </c>
      <c r="M37" s="12">
        <v>1500000000</v>
      </c>
      <c r="N37" s="12">
        <v>1500000000</v>
      </c>
      <c r="O37" s="12">
        <v>1500000000</v>
      </c>
      <c r="P37" s="11">
        <f t="shared" si="17"/>
        <v>1</v>
      </c>
      <c r="Q37" s="11">
        <f t="shared" si="18"/>
        <v>0.35714285714285715</v>
      </c>
      <c r="R37" s="11">
        <f t="shared" si="19"/>
        <v>0.35714285714285715</v>
      </c>
    </row>
    <row r="38" spans="1:18" ht="42" x14ac:dyDescent="0.35">
      <c r="A38" s="14" t="s">
        <v>32</v>
      </c>
      <c r="B38" s="2" t="s">
        <v>33</v>
      </c>
      <c r="C38" s="13" t="s">
        <v>98</v>
      </c>
      <c r="D38" s="2" t="s">
        <v>88</v>
      </c>
      <c r="E38" s="12">
        <v>23000000000</v>
      </c>
      <c r="F38" s="12">
        <v>2250000000</v>
      </c>
      <c r="G38" s="12">
        <v>0</v>
      </c>
      <c r="H38" s="12">
        <v>25250000000</v>
      </c>
      <c r="I38" s="12">
        <v>0</v>
      </c>
      <c r="J38" s="12">
        <v>18284496190.990002</v>
      </c>
      <c r="K38" s="12">
        <v>6965503809.0100002</v>
      </c>
      <c r="L38" s="12">
        <v>11694676344.99</v>
      </c>
      <c r="M38" s="12">
        <v>4732595120.9899998</v>
      </c>
      <c r="N38" s="12">
        <v>4732595120.9899998</v>
      </c>
      <c r="O38" s="12">
        <v>4732595120.9899998</v>
      </c>
      <c r="P38" s="11">
        <f t="shared" si="17"/>
        <v>0.46315549881148516</v>
      </c>
      <c r="Q38" s="11">
        <f t="shared" si="18"/>
        <v>0.1874295097421782</v>
      </c>
      <c r="R38" s="11">
        <f t="shared" si="19"/>
        <v>0.1874295097421782</v>
      </c>
    </row>
    <row r="39" spans="1:18" ht="42" x14ac:dyDescent="0.35">
      <c r="A39" s="14" t="s">
        <v>32</v>
      </c>
      <c r="B39" s="2" t="s">
        <v>33</v>
      </c>
      <c r="C39" s="13" t="s">
        <v>101</v>
      </c>
      <c r="D39" s="2" t="s">
        <v>80</v>
      </c>
      <c r="E39" s="12">
        <v>48000000000</v>
      </c>
      <c r="F39" s="12">
        <v>0</v>
      </c>
      <c r="G39" s="12">
        <v>0</v>
      </c>
      <c r="H39" s="12">
        <v>48000000000</v>
      </c>
      <c r="I39" s="12">
        <v>0</v>
      </c>
      <c r="J39" s="12">
        <v>48000000000</v>
      </c>
      <c r="K39" s="12">
        <f t="shared" si="20"/>
        <v>0</v>
      </c>
      <c r="L39" s="12">
        <v>48000000000</v>
      </c>
      <c r="M39" s="12">
        <v>8284000000</v>
      </c>
      <c r="N39" s="12">
        <v>8284000000</v>
      </c>
      <c r="O39" s="12">
        <v>8284000000</v>
      </c>
      <c r="P39" s="11">
        <f t="shared" si="17"/>
        <v>1</v>
      </c>
      <c r="Q39" s="11">
        <f t="shared" si="18"/>
        <v>0.17258333333333334</v>
      </c>
      <c r="R39" s="11">
        <f t="shared" si="19"/>
        <v>0.17258333333333334</v>
      </c>
    </row>
    <row r="40" spans="1:18" ht="42" x14ac:dyDescent="0.35">
      <c r="A40" s="14" t="s">
        <v>32</v>
      </c>
      <c r="B40" s="2" t="s">
        <v>33</v>
      </c>
      <c r="C40" s="13" t="s">
        <v>103</v>
      </c>
      <c r="D40" s="2" t="s">
        <v>85</v>
      </c>
      <c r="E40" s="12">
        <v>4726973377</v>
      </c>
      <c r="F40" s="12">
        <v>0</v>
      </c>
      <c r="G40" s="12">
        <v>0</v>
      </c>
      <c r="H40" s="12">
        <v>4726973377</v>
      </c>
      <c r="I40" s="12">
        <v>0</v>
      </c>
      <c r="J40" s="12">
        <v>4726973377</v>
      </c>
      <c r="K40" s="12">
        <f t="shared" si="20"/>
        <v>0</v>
      </c>
      <c r="L40" s="12">
        <v>4726973377</v>
      </c>
      <c r="M40" s="12">
        <f>+[1]FEBRERO!Y25</f>
        <v>0</v>
      </c>
      <c r="N40" s="12">
        <v>0</v>
      </c>
      <c r="O40" s="12">
        <v>0</v>
      </c>
      <c r="P40" s="11">
        <f t="shared" si="17"/>
        <v>1</v>
      </c>
      <c r="Q40" s="11">
        <f t="shared" si="18"/>
        <v>0</v>
      </c>
      <c r="R40" s="11">
        <f t="shared" si="19"/>
        <v>0</v>
      </c>
    </row>
    <row r="41" spans="1:18" ht="31.5" x14ac:dyDescent="0.35">
      <c r="A41" s="14" t="s">
        <v>32</v>
      </c>
      <c r="B41" s="2" t="s">
        <v>33</v>
      </c>
      <c r="C41" s="13" t="s">
        <v>105</v>
      </c>
      <c r="D41" s="2" t="s">
        <v>108</v>
      </c>
      <c r="E41" s="12">
        <v>70000000000</v>
      </c>
      <c r="F41" s="12">
        <v>0</v>
      </c>
      <c r="G41" s="12">
        <v>0</v>
      </c>
      <c r="H41" s="12">
        <v>70000000000</v>
      </c>
      <c r="I41" s="12">
        <v>0</v>
      </c>
      <c r="J41" s="12">
        <v>59000000000</v>
      </c>
      <c r="K41" s="12">
        <f t="shared" si="20"/>
        <v>11000000000</v>
      </c>
      <c r="L41" s="33">
        <v>10000000000</v>
      </c>
      <c r="M41" s="12">
        <f>+[1]FEBRERO!Y26</f>
        <v>0</v>
      </c>
      <c r="N41" s="12">
        <v>0</v>
      </c>
      <c r="O41" s="12">
        <v>0</v>
      </c>
      <c r="P41" s="11">
        <f t="shared" si="17"/>
        <v>0.14285714285714285</v>
      </c>
      <c r="Q41" s="11">
        <f t="shared" si="18"/>
        <v>0</v>
      </c>
      <c r="R41" s="11">
        <f t="shared" si="19"/>
        <v>0</v>
      </c>
    </row>
    <row r="42" spans="1:18" ht="42" x14ac:dyDescent="0.35">
      <c r="A42" s="14" t="s">
        <v>32</v>
      </c>
      <c r="B42" s="2" t="s">
        <v>33</v>
      </c>
      <c r="C42" s="13" t="s">
        <v>109</v>
      </c>
      <c r="D42" s="2" t="s">
        <v>88</v>
      </c>
      <c r="E42" s="12">
        <v>4726973378</v>
      </c>
      <c r="F42" s="12">
        <v>0</v>
      </c>
      <c r="G42" s="12">
        <v>0</v>
      </c>
      <c r="H42" s="12">
        <v>4726973378</v>
      </c>
      <c r="I42" s="12">
        <v>0</v>
      </c>
      <c r="J42" s="12">
        <v>4726973378</v>
      </c>
      <c r="K42" s="12">
        <f t="shared" si="20"/>
        <v>0</v>
      </c>
      <c r="L42" s="12">
        <v>4726973378</v>
      </c>
      <c r="M42" s="12">
        <v>3911000000</v>
      </c>
      <c r="N42" s="12">
        <v>3911000000</v>
      </c>
      <c r="O42" s="12">
        <v>3911000000</v>
      </c>
      <c r="P42" s="11">
        <f t="shared" si="17"/>
        <v>1</v>
      </c>
      <c r="Q42" s="11">
        <f t="shared" si="18"/>
        <v>0.8273793159492594</v>
      </c>
      <c r="R42" s="11">
        <f t="shared" si="19"/>
        <v>0.8273793159492594</v>
      </c>
    </row>
    <row r="43" spans="1:18" ht="31.5" x14ac:dyDescent="0.35">
      <c r="A43" s="14" t="s">
        <v>32</v>
      </c>
      <c r="B43" s="2" t="s">
        <v>33</v>
      </c>
      <c r="C43" s="13" t="s">
        <v>110</v>
      </c>
      <c r="D43" s="2" t="s">
        <v>91</v>
      </c>
      <c r="E43" s="12">
        <v>4726973378</v>
      </c>
      <c r="F43" s="12">
        <v>0</v>
      </c>
      <c r="G43" s="12">
        <v>0</v>
      </c>
      <c r="H43" s="12">
        <v>4726973378</v>
      </c>
      <c r="I43" s="12">
        <v>0</v>
      </c>
      <c r="J43" s="12">
        <v>4726973378</v>
      </c>
      <c r="K43" s="12">
        <f t="shared" si="20"/>
        <v>0</v>
      </c>
      <c r="L43" s="12">
        <v>4726973378</v>
      </c>
      <c r="M43" s="12">
        <f>+[1]FEBRERO!Y28</f>
        <v>0</v>
      </c>
      <c r="N43" s="12">
        <v>0</v>
      </c>
      <c r="O43" s="12">
        <v>0</v>
      </c>
      <c r="P43" s="11">
        <f t="shared" si="17"/>
        <v>1</v>
      </c>
      <c r="Q43" s="11">
        <f t="shared" si="18"/>
        <v>0</v>
      </c>
      <c r="R43" s="11">
        <f t="shared" si="19"/>
        <v>0</v>
      </c>
    </row>
    <row r="44" spans="1:18" ht="31.5" x14ac:dyDescent="0.35">
      <c r="A44" s="14" t="s">
        <v>32</v>
      </c>
      <c r="B44" s="2" t="s">
        <v>33</v>
      </c>
      <c r="C44" s="13" t="s">
        <v>111</v>
      </c>
      <c r="D44" s="2" t="s">
        <v>113</v>
      </c>
      <c r="E44" s="12">
        <v>4726973378</v>
      </c>
      <c r="F44" s="12">
        <v>0</v>
      </c>
      <c r="G44" s="12">
        <v>0</v>
      </c>
      <c r="H44" s="12">
        <v>4726973378</v>
      </c>
      <c r="I44" s="12">
        <v>0</v>
      </c>
      <c r="J44" s="12">
        <v>4726973378</v>
      </c>
      <c r="K44" s="12">
        <f t="shared" si="20"/>
        <v>0</v>
      </c>
      <c r="L44" s="12">
        <v>4726973378</v>
      </c>
      <c r="M44" s="12">
        <f>+[1]FEBRERO!Y29</f>
        <v>0</v>
      </c>
      <c r="N44" s="12">
        <v>0</v>
      </c>
      <c r="O44" s="12">
        <v>0</v>
      </c>
      <c r="P44" s="11">
        <f t="shared" si="17"/>
        <v>1</v>
      </c>
      <c r="Q44" s="11">
        <f t="shared" si="18"/>
        <v>0</v>
      </c>
      <c r="R44" s="11">
        <f t="shared" si="19"/>
        <v>0</v>
      </c>
    </row>
    <row r="45" spans="1:18" ht="21" x14ac:dyDescent="0.35">
      <c r="A45" s="14" t="s">
        <v>32</v>
      </c>
      <c r="B45" s="2" t="s">
        <v>33</v>
      </c>
      <c r="C45" s="13" t="s">
        <v>114</v>
      </c>
      <c r="D45" s="2" t="s">
        <v>116</v>
      </c>
      <c r="E45" s="12">
        <v>4726973378</v>
      </c>
      <c r="F45" s="12">
        <v>0</v>
      </c>
      <c r="G45" s="12">
        <v>0</v>
      </c>
      <c r="H45" s="12">
        <v>4726973378</v>
      </c>
      <c r="I45" s="12">
        <v>0</v>
      </c>
      <c r="J45" s="12">
        <v>4726973378</v>
      </c>
      <c r="K45" s="12">
        <f t="shared" si="20"/>
        <v>0</v>
      </c>
      <c r="L45" s="12">
        <v>4726973378</v>
      </c>
      <c r="M45" s="12">
        <f>+[1]FEBRERO!Y30</f>
        <v>0</v>
      </c>
      <c r="N45" s="12">
        <v>0</v>
      </c>
      <c r="O45" s="12">
        <v>0</v>
      </c>
      <c r="P45" s="11">
        <f t="shared" si="17"/>
        <v>1</v>
      </c>
      <c r="Q45" s="11">
        <f t="shared" si="18"/>
        <v>0</v>
      </c>
      <c r="R45" s="11">
        <f t="shared" si="19"/>
        <v>0</v>
      </c>
    </row>
    <row r="46" spans="1:18" ht="21" x14ac:dyDescent="0.35">
      <c r="A46" s="14" t="s">
        <v>32</v>
      </c>
      <c r="B46" s="2" t="s">
        <v>33</v>
      </c>
      <c r="C46" s="13" t="s">
        <v>117</v>
      </c>
      <c r="D46" s="2" t="s">
        <v>120</v>
      </c>
      <c r="E46" s="12">
        <v>32450000000</v>
      </c>
      <c r="F46" s="12">
        <v>0</v>
      </c>
      <c r="G46" s="12">
        <v>0</v>
      </c>
      <c r="H46" s="12">
        <v>32450000000</v>
      </c>
      <c r="I46" s="12">
        <v>0</v>
      </c>
      <c r="J46" s="12">
        <v>30978909032.84</v>
      </c>
      <c r="K46" s="12">
        <f t="shared" si="20"/>
        <v>1471090967.1599998</v>
      </c>
      <c r="L46" s="12">
        <v>13795662522.360001</v>
      </c>
      <c r="M46" s="12">
        <v>7204597445.8400002</v>
      </c>
      <c r="N46" s="12">
        <v>7204597445.8400002</v>
      </c>
      <c r="O46" s="12">
        <v>7204597445.8400002</v>
      </c>
      <c r="P46" s="11">
        <f t="shared" si="17"/>
        <v>0.42513597911741141</v>
      </c>
      <c r="Q46" s="11">
        <f t="shared" si="18"/>
        <v>0.22202149293805856</v>
      </c>
      <c r="R46" s="11">
        <f t="shared" si="19"/>
        <v>0.22202149293805856</v>
      </c>
    </row>
    <row r="47" spans="1:18" s="4" customFormat="1" x14ac:dyDescent="0.35">
      <c r="A47" s="10"/>
      <c r="B47" s="9"/>
      <c r="C47" s="8"/>
      <c r="D47" s="7" t="s">
        <v>121</v>
      </c>
      <c r="E47" s="6">
        <f t="shared" ref="E47:O47" si="21">SUM(E32:E46)</f>
        <v>367474229073</v>
      </c>
      <c r="F47" s="6">
        <f t="shared" si="21"/>
        <v>2250000000</v>
      </c>
      <c r="G47" s="6">
        <f t="shared" si="21"/>
        <v>0</v>
      </c>
      <c r="H47" s="6">
        <f t="shared" si="21"/>
        <v>369724229073</v>
      </c>
      <c r="I47" s="6">
        <f t="shared" si="21"/>
        <v>18685100531</v>
      </c>
      <c r="J47" s="6">
        <f t="shared" si="21"/>
        <v>331602533765.83002</v>
      </c>
      <c r="K47" s="6">
        <f t="shared" si="21"/>
        <v>19436594776.170002</v>
      </c>
      <c r="L47" s="6">
        <f t="shared" si="21"/>
        <v>258829467409.34998</v>
      </c>
      <c r="M47" s="6">
        <f t="shared" si="21"/>
        <v>105454128312.83</v>
      </c>
      <c r="N47" s="6">
        <f t="shared" si="21"/>
        <v>105454128312.83</v>
      </c>
      <c r="O47" s="6">
        <f t="shared" si="21"/>
        <v>105454128312.83</v>
      </c>
      <c r="P47" s="5">
        <f t="shared" si="17"/>
        <v>0.7373236951799873</v>
      </c>
      <c r="Q47" s="5">
        <f t="shared" si="18"/>
        <v>0.30040562358624068</v>
      </c>
      <c r="R47" s="5">
        <f t="shared" si="19"/>
        <v>0.30040562358624068</v>
      </c>
    </row>
  </sheetData>
  <mergeCells count="8">
    <mergeCell ref="A7:R7"/>
    <mergeCell ref="A13:R13"/>
    <mergeCell ref="A1:R1"/>
    <mergeCell ref="A2:R2"/>
    <mergeCell ref="A3:R3"/>
    <mergeCell ref="A4:R4"/>
    <mergeCell ref="A5:R5"/>
    <mergeCell ref="A6:R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3CB5A-CDDE-48A5-BE30-4B3A4C8F8661}">
  <dimension ref="B1:AO18"/>
  <sheetViews>
    <sheetView showGridLines="0" zoomScale="115" zoomScaleNormal="115" workbookViewId="0">
      <selection activeCell="B14" sqref="B14"/>
    </sheetView>
  </sheetViews>
  <sheetFormatPr baseColWidth="10" defaultColWidth="11.453125" defaultRowHeight="12.5" x14ac:dyDescent="0.25"/>
  <cols>
    <col min="1" max="1" width="2.54296875" style="42" customWidth="1"/>
    <col min="2" max="2" width="34" style="42" customWidth="1"/>
    <col min="3" max="3" width="13.6328125" style="43" bestFit="1" customWidth="1"/>
    <col min="4" max="5" width="8.81640625" style="43" bestFit="1" customWidth="1"/>
    <col min="6" max="6" width="8.81640625" style="44" customWidth="1"/>
    <col min="7" max="7" width="8.453125" style="43" bestFit="1" customWidth="1"/>
    <col min="8" max="8" width="10.26953125" style="44" customWidth="1"/>
    <col min="9" max="9" width="8.81640625" style="43" bestFit="1" customWidth="1"/>
    <col min="10" max="10" width="8.81640625" style="44" customWidth="1"/>
    <col min="11" max="11" width="8.81640625" style="45" customWidth="1"/>
    <col min="12" max="12" width="3.54296875" style="42" customWidth="1"/>
    <col min="13" max="17" width="1.54296875" style="42" hidden="1" customWidth="1"/>
    <col min="18" max="18" width="23.54296875" style="42" customWidth="1"/>
    <col min="19" max="19" width="13.6328125" style="42" bestFit="1" customWidth="1"/>
    <col min="20" max="20" width="8.453125" style="42" bestFit="1" customWidth="1"/>
    <col min="21" max="21" width="13.6328125" style="42" bestFit="1" customWidth="1"/>
    <col min="22" max="22" width="15.54296875" style="42" bestFit="1" customWidth="1"/>
    <col min="23" max="23" width="12.453125" style="42" bestFit="1" customWidth="1"/>
    <col min="24" max="25" width="11.453125" style="42"/>
    <col min="26" max="26" width="19.81640625" style="42" customWidth="1"/>
    <col min="27" max="27" width="14.1796875" style="42" customWidth="1"/>
    <col min="28" max="28" width="16.453125" style="42" customWidth="1"/>
    <col min="29" max="29" width="15.1796875" style="42" customWidth="1"/>
    <col min="30" max="16384" width="11.453125" style="42"/>
  </cols>
  <sheetData>
    <row r="1" spans="2:41" ht="8.25" customHeight="1" x14ac:dyDescent="0.25"/>
    <row r="2" spans="2:41" ht="8.25" customHeight="1" thickBot="1" x14ac:dyDescent="0.3">
      <c r="F2" s="46"/>
      <c r="H2" s="46"/>
      <c r="J2" s="46"/>
      <c r="K2" s="47"/>
    </row>
    <row r="3" spans="2:41" ht="46.5" customHeight="1" thickBot="1" x14ac:dyDescent="0.3">
      <c r="B3" s="48" t="s">
        <v>141</v>
      </c>
      <c r="C3" s="49" t="s">
        <v>24</v>
      </c>
      <c r="D3" s="49" t="s">
        <v>26</v>
      </c>
      <c r="E3" s="49" t="s">
        <v>28</v>
      </c>
      <c r="F3" s="49"/>
      <c r="G3" s="49" t="s">
        <v>142</v>
      </c>
      <c r="H3" s="49"/>
      <c r="I3" s="49" t="s">
        <v>29</v>
      </c>
      <c r="J3" s="50"/>
      <c r="K3" s="51"/>
      <c r="R3" s="52" t="s">
        <v>141</v>
      </c>
      <c r="S3" s="53" t="s">
        <v>143</v>
      </c>
      <c r="T3" s="53" t="s">
        <v>26</v>
      </c>
      <c r="U3" s="53" t="s">
        <v>28</v>
      </c>
      <c r="V3" s="53" t="s">
        <v>144</v>
      </c>
      <c r="W3" s="53" t="s">
        <v>29</v>
      </c>
    </row>
    <row r="4" spans="2:41" ht="14.5" x14ac:dyDescent="0.35">
      <c r="B4" s="54"/>
      <c r="C4" s="55"/>
      <c r="D4" s="55"/>
      <c r="E4" s="56" t="s">
        <v>145</v>
      </c>
      <c r="F4" s="57" t="s">
        <v>146</v>
      </c>
      <c r="G4" s="56" t="s">
        <v>145</v>
      </c>
      <c r="H4" s="57" t="s">
        <v>146</v>
      </c>
      <c r="I4" s="56" t="s">
        <v>145</v>
      </c>
      <c r="J4" s="58" t="s">
        <v>146</v>
      </c>
      <c r="K4" s="59"/>
      <c r="R4" s="52"/>
      <c r="S4" s="53"/>
      <c r="T4" s="53"/>
      <c r="U4" s="53"/>
      <c r="V4" s="53"/>
      <c r="W4" s="53"/>
      <c r="Z4" s="60" t="s">
        <v>141</v>
      </c>
      <c r="AA4" s="61" t="s">
        <v>24</v>
      </c>
      <c r="AB4" s="61" t="s">
        <v>28</v>
      </c>
      <c r="AC4" s="61" t="s">
        <v>147</v>
      </c>
      <c r="AD4" t="s">
        <v>148</v>
      </c>
      <c r="AE4" t="s">
        <v>149</v>
      </c>
      <c r="AF4"/>
      <c r="AG4"/>
      <c r="AH4"/>
      <c r="AI4"/>
      <c r="AJ4"/>
      <c r="AK4"/>
      <c r="AL4"/>
      <c r="AM4"/>
      <c r="AN4"/>
      <c r="AO4"/>
    </row>
    <row r="5" spans="2:41" ht="14.5" x14ac:dyDescent="0.35">
      <c r="B5" s="62" t="s">
        <v>150</v>
      </c>
      <c r="C5" s="63">
        <f>+'[2]Trimestre I del 2024'!H10/1000000</f>
        <v>30401.222000000002</v>
      </c>
      <c r="D5" s="63">
        <f>+'[2]Trimestre I del 2024'!J10/1000000</f>
        <v>25556.355098919998</v>
      </c>
      <c r="E5" s="63">
        <f>+'[2]Trimestre I del 2024'!L10/1000000</f>
        <v>6500.8999511299999</v>
      </c>
      <c r="F5" s="64">
        <f>+E5/C5</f>
        <v>0.21383679745274711</v>
      </c>
      <c r="G5" s="63">
        <f>C5-E5</f>
        <v>23900.322048870003</v>
      </c>
      <c r="H5" s="64">
        <f>+G5/C5</f>
        <v>0.78616320254725292</v>
      </c>
      <c r="I5" s="63">
        <f>+'[2]Trimestre I del 2024'!M10/1000000</f>
        <v>4185.7397464599999</v>
      </c>
      <c r="J5" s="65">
        <f>+I5/C5</f>
        <v>0.13768327294409413</v>
      </c>
      <c r="R5" s="66" t="s">
        <v>150</v>
      </c>
      <c r="S5" s="63">
        <f t="shared" ref="S5:U6" si="0">+C5</f>
        <v>30401.222000000002</v>
      </c>
      <c r="T5" s="63">
        <f t="shared" si="0"/>
        <v>25556.355098919998</v>
      </c>
      <c r="U5" s="63">
        <f t="shared" si="0"/>
        <v>6500.8999511299999</v>
      </c>
      <c r="V5" s="63">
        <f>+G5</f>
        <v>23900.322048870003</v>
      </c>
      <c r="W5" s="63">
        <f>+I5</f>
        <v>4185.7397464599999</v>
      </c>
      <c r="Z5" s="67" t="s">
        <v>150</v>
      </c>
      <c r="AA5" s="68">
        <f>+S5</f>
        <v>30401.222000000002</v>
      </c>
      <c r="AB5" s="68">
        <f>+U5</f>
        <v>6500.8999511299999</v>
      </c>
      <c r="AC5" s="68">
        <f>+W5</f>
        <v>4185.7397464599999</v>
      </c>
      <c r="AD5" s="69">
        <f>+AB5/AA5</f>
        <v>0.21383679745274711</v>
      </c>
      <c r="AE5" s="69">
        <f>+AC5/AA5</f>
        <v>0.13768327294409413</v>
      </c>
      <c r="AF5"/>
      <c r="AG5"/>
      <c r="AH5"/>
      <c r="AI5"/>
      <c r="AJ5"/>
      <c r="AK5"/>
      <c r="AL5"/>
      <c r="AM5"/>
      <c r="AN5"/>
      <c r="AO5"/>
    </row>
    <row r="6" spans="2:41" ht="14.5" x14ac:dyDescent="0.35">
      <c r="B6" s="62" t="s">
        <v>151</v>
      </c>
      <c r="C6" s="63">
        <f>+'[2]Trimestre I del 2024'!H12/1000000</f>
        <v>367474.22907300002</v>
      </c>
      <c r="D6" s="63">
        <f>+'[2]Trimestre I del 2024'!J12/1000000</f>
        <v>320486.74703033001</v>
      </c>
      <c r="E6" s="63">
        <f>+'[2]Trimestre I del 2024'!L12/1000000</f>
        <v>256561.11295432999</v>
      </c>
      <c r="F6" s="64">
        <f t="shared" ref="F6:F7" si="1">+E6/C6</f>
        <v>0.69817443688918723</v>
      </c>
      <c r="G6" s="63">
        <f t="shared" ref="G6:G7" si="2">C6-E6</f>
        <v>110913.11611867003</v>
      </c>
      <c r="H6" s="64">
        <f t="shared" ref="H6:H7" si="3">+G6/C6</f>
        <v>0.30182556311081277</v>
      </c>
      <c r="I6" s="63">
        <f>+'[2]Trimestre I del 2024'!M12/1000000</f>
        <v>44510.876776999998</v>
      </c>
      <c r="J6" s="65">
        <f t="shared" ref="J6:J7" si="4">+I6/C6</f>
        <v>0.12112652604043632</v>
      </c>
      <c r="K6" s="70"/>
      <c r="R6" s="66" t="s">
        <v>151</v>
      </c>
      <c r="S6" s="63">
        <f t="shared" si="0"/>
        <v>367474.22907300002</v>
      </c>
      <c r="T6" s="63">
        <f t="shared" si="0"/>
        <v>320486.74703033001</v>
      </c>
      <c r="U6" s="63">
        <f t="shared" si="0"/>
        <v>256561.11295432999</v>
      </c>
      <c r="V6" s="63">
        <f>+G6</f>
        <v>110913.11611867003</v>
      </c>
      <c r="W6" s="63">
        <f>+I6</f>
        <v>44510.876776999998</v>
      </c>
      <c r="Z6" s="67" t="s">
        <v>151</v>
      </c>
      <c r="AA6" s="68">
        <f t="shared" ref="AA6" si="5">+S6</f>
        <v>367474.22907300002</v>
      </c>
      <c r="AB6" s="68">
        <f t="shared" ref="AB6" si="6">+U6</f>
        <v>256561.11295432999</v>
      </c>
      <c r="AC6" s="68">
        <f t="shared" ref="AC6" si="7">+W6</f>
        <v>44510.876776999998</v>
      </c>
      <c r="AD6" s="69">
        <f t="shared" ref="AD6:AD7" si="8">+AB6/AA6</f>
        <v>0.69817443688918723</v>
      </c>
      <c r="AE6" s="69">
        <f t="shared" ref="AE6:AE7" si="9">+AC6/AA6</f>
        <v>0.12112652604043632</v>
      </c>
      <c r="AF6"/>
      <c r="AG6"/>
      <c r="AH6"/>
      <c r="AI6"/>
      <c r="AJ6"/>
      <c r="AK6"/>
      <c r="AL6"/>
      <c r="AM6"/>
      <c r="AN6"/>
      <c r="AO6"/>
    </row>
    <row r="7" spans="2:41" s="76" customFormat="1" ht="26.5" thickBot="1" x14ac:dyDescent="0.4">
      <c r="B7" s="71" t="s">
        <v>152</v>
      </c>
      <c r="C7" s="72">
        <f>SUM(C5:C6)</f>
        <v>397875.45107300003</v>
      </c>
      <c r="D7" s="72">
        <f>SUM(D5:D6)</f>
        <v>346043.10212925001</v>
      </c>
      <c r="E7" s="72">
        <f>SUM(E5:E6)</f>
        <v>263062.01290545997</v>
      </c>
      <c r="F7" s="73">
        <f t="shared" si="1"/>
        <v>0.66116673495695211</v>
      </c>
      <c r="G7" s="72">
        <f t="shared" si="2"/>
        <v>134813.43816754007</v>
      </c>
      <c r="H7" s="73">
        <f t="shared" si="3"/>
        <v>0.33883326504304795</v>
      </c>
      <c r="I7" s="72">
        <f>SUM(I5:I6)</f>
        <v>48696.616523459998</v>
      </c>
      <c r="J7" s="74">
        <f t="shared" si="4"/>
        <v>0.12239160871105216</v>
      </c>
      <c r="K7" s="75"/>
      <c r="R7" s="77" t="s">
        <v>152</v>
      </c>
      <c r="S7" s="78">
        <f>SUM(S5:S6)</f>
        <v>397875.45107300003</v>
      </c>
      <c r="T7" s="78">
        <f>SUM(T5:T6)</f>
        <v>346043.10212925001</v>
      </c>
      <c r="U7" s="78">
        <f>SUM(U5:U6)</f>
        <v>263062.01290545997</v>
      </c>
      <c r="V7" s="78">
        <f>SUM(V5:V6)</f>
        <v>134813.43816754004</v>
      </c>
      <c r="W7" s="78">
        <f>SUM(W5:W6)</f>
        <v>48696.616523459998</v>
      </c>
      <c r="Z7" s="79" t="s">
        <v>153</v>
      </c>
      <c r="AA7" s="80">
        <f>SUM(AA5:AA6)</f>
        <v>397875.45107300003</v>
      </c>
      <c r="AB7" s="80">
        <f>SUM(AB5:AB6)</f>
        <v>263062.01290545997</v>
      </c>
      <c r="AC7" s="80">
        <f>SUM(AC5:AC6)</f>
        <v>48696.616523459998</v>
      </c>
      <c r="AD7" s="69">
        <f t="shared" si="8"/>
        <v>0.66116673495695211</v>
      </c>
      <c r="AE7" s="69">
        <f t="shared" si="9"/>
        <v>0.12239160871105216</v>
      </c>
      <c r="AF7"/>
      <c r="AG7"/>
      <c r="AH7"/>
      <c r="AI7"/>
      <c r="AJ7"/>
      <c r="AK7"/>
      <c r="AL7"/>
      <c r="AM7"/>
      <c r="AN7"/>
      <c r="AO7"/>
    </row>
    <row r="8" spans="2:41" ht="15" thickBot="1" x14ac:dyDescent="0.4">
      <c r="B8" s="81"/>
      <c r="C8" s="82"/>
      <c r="D8" s="83"/>
      <c r="E8" s="84"/>
      <c r="F8" s="85"/>
      <c r="G8" s="83"/>
      <c r="H8" s="85"/>
      <c r="I8" s="82"/>
      <c r="J8" s="85"/>
      <c r="K8" s="86"/>
      <c r="R8" s="77" t="s">
        <v>146</v>
      </c>
      <c r="S8" s="87">
        <v>1</v>
      </c>
      <c r="T8" s="87">
        <f>+T7/(S7)</f>
        <v>0.86972720029856754</v>
      </c>
      <c r="U8" s="87">
        <f>+U7/(S7)</f>
        <v>0.66116673495695211</v>
      </c>
      <c r="V8" s="87">
        <f>+V7/(S7)</f>
        <v>0.33883326504304784</v>
      </c>
      <c r="W8" s="87">
        <f>+W7/(S7)</f>
        <v>0.12239160871105216</v>
      </c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ht="42.75" customHeight="1" x14ac:dyDescent="0.35">
      <c r="B9" s="48" t="s">
        <v>154</v>
      </c>
      <c r="C9" s="49" t="s">
        <v>24</v>
      </c>
      <c r="D9" s="49" t="s">
        <v>26</v>
      </c>
      <c r="E9" s="49" t="s">
        <v>28</v>
      </c>
      <c r="F9" s="49"/>
      <c r="G9" s="49" t="s">
        <v>142</v>
      </c>
      <c r="H9" s="49"/>
      <c r="I9" s="49" t="s">
        <v>29</v>
      </c>
      <c r="J9" s="50"/>
      <c r="K9" s="51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</row>
    <row r="10" spans="2:41" ht="14.5" x14ac:dyDescent="0.35">
      <c r="B10" s="54"/>
      <c r="C10" s="55"/>
      <c r="D10" s="55"/>
      <c r="E10" s="56" t="s">
        <v>145</v>
      </c>
      <c r="F10" s="57" t="s">
        <v>146</v>
      </c>
      <c r="G10" s="56" t="s">
        <v>145</v>
      </c>
      <c r="H10" s="57" t="s">
        <v>146</v>
      </c>
      <c r="I10" s="56" t="s">
        <v>145</v>
      </c>
      <c r="J10" s="58" t="s">
        <v>146</v>
      </c>
      <c r="K10" s="59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s="91" customFormat="1" ht="18.75" customHeight="1" x14ac:dyDescent="0.35">
      <c r="B11" s="88" t="s">
        <v>155</v>
      </c>
      <c r="C11" s="63">
        <f>+'[2]Trimestre I del 2024'!H18/1000000</f>
        <v>18795.777999999998</v>
      </c>
      <c r="D11" s="63">
        <f>+'[2]Trimestre I del 2024'!J18/1000000</f>
        <v>18795.777999999998</v>
      </c>
      <c r="E11" s="63">
        <f>+'[2]Trimestre I del 2024'!L18/1000000</f>
        <v>3205.3025130000001</v>
      </c>
      <c r="F11" s="64">
        <f t="shared" ref="F11:F16" si="10">+E11/C11</f>
        <v>0.17053311190417339</v>
      </c>
      <c r="G11" s="63">
        <f t="shared" ref="G11:G16" si="11">C11-E11</f>
        <v>15590.475486999998</v>
      </c>
      <c r="H11" s="64">
        <f t="shared" ref="H11:H16" si="12">+G11/C11</f>
        <v>0.82946688809582658</v>
      </c>
      <c r="I11" s="63">
        <f>+'[2]Trimestre I del 2024'!M18/1000000</f>
        <v>3201.2387549999999</v>
      </c>
      <c r="J11" s="89">
        <f t="shared" ref="J11:J16" si="13">+I11/C11</f>
        <v>0.17031690600942404</v>
      </c>
      <c r="K11" s="90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s="91" customFormat="1" ht="18.75" customHeight="1" x14ac:dyDescent="0.35">
      <c r="B12" s="62" t="s">
        <v>156</v>
      </c>
      <c r="C12" s="63">
        <f>+'[2]Trimestre I del 2024'!H19/1000000</f>
        <v>9714.15</v>
      </c>
      <c r="D12" s="63">
        <f>+'[2]Trimestre I del 2024'!J20/1000000</f>
        <v>6559.6480989199999</v>
      </c>
      <c r="E12" s="63">
        <f>+'[2]Trimestre I del 2024'!L20/1000000</f>
        <v>3286.8858731300002</v>
      </c>
      <c r="F12" s="64">
        <f t="shared" si="10"/>
        <v>0.33836062580153697</v>
      </c>
      <c r="G12" s="63">
        <f t="shared" si="11"/>
        <v>6427.264126869999</v>
      </c>
      <c r="H12" s="64">
        <f t="shared" si="12"/>
        <v>0.66163937419846297</v>
      </c>
      <c r="I12" s="63">
        <f>+'[2]Trimestre I del 2024'!M20/1000000</f>
        <v>975.78942646000007</v>
      </c>
      <c r="J12" s="89">
        <f t="shared" si="13"/>
        <v>0.10045031489734049</v>
      </c>
      <c r="K12" s="90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s="91" customFormat="1" ht="18.75" customHeight="1" x14ac:dyDescent="0.35">
      <c r="B13" s="62" t="s">
        <v>157</v>
      </c>
      <c r="C13" s="63">
        <f>+'[2]Trimestre I del 2024'!H26/1000000</f>
        <v>997.61800000000005</v>
      </c>
      <c r="D13" s="63">
        <f>+'[2]Trimestre I del 2024'!J26/1000000</f>
        <v>47.935000000000002</v>
      </c>
      <c r="E13" s="63">
        <f>+'[2]Trimestre I del 2024'!L26/1000000</f>
        <v>8.7115650000000002</v>
      </c>
      <c r="F13" s="64">
        <f t="shared" si="10"/>
        <v>8.7323654946081571E-3</v>
      </c>
      <c r="G13" s="63">
        <f t="shared" si="11"/>
        <v>988.9064350000001</v>
      </c>
      <c r="H13" s="64">
        <f t="shared" si="12"/>
        <v>0.9912676345053919</v>
      </c>
      <c r="I13" s="63">
        <f>+'[2]Trimestre I del 2024'!M26/1000000</f>
        <v>8.7115650000000002</v>
      </c>
      <c r="J13" s="89">
        <f t="shared" si="13"/>
        <v>8.7323654946081571E-3</v>
      </c>
      <c r="K13" s="90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s="91" customFormat="1" ht="18.75" customHeight="1" x14ac:dyDescent="0.35">
      <c r="B14" s="62" t="s">
        <v>158</v>
      </c>
      <c r="C14" s="63">
        <f>+('[2]Trimestre I del 2024'!H27+'[2]Trimestre I del 2024'!H28)/1000000</f>
        <v>193.67599999999999</v>
      </c>
      <c r="D14" s="63">
        <f>+'[2]Trimestre I del 2024'!J27/1000000</f>
        <v>152.994</v>
      </c>
      <c r="E14" s="63">
        <v>0</v>
      </c>
      <c r="F14" s="64">
        <f t="shared" si="10"/>
        <v>0</v>
      </c>
      <c r="G14" s="63">
        <f t="shared" si="11"/>
        <v>193.67599999999999</v>
      </c>
      <c r="H14" s="64">
        <f t="shared" si="12"/>
        <v>1</v>
      </c>
      <c r="I14" s="63">
        <v>0</v>
      </c>
      <c r="J14" s="89">
        <f t="shared" si="13"/>
        <v>0</v>
      </c>
      <c r="K14" s="90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s="91" customFormat="1" ht="18.75" customHeight="1" x14ac:dyDescent="0.35">
      <c r="B15" s="62" t="s">
        <v>159</v>
      </c>
      <c r="C15" s="63">
        <f>+'[2]Trimestre I del 2024'!H29/1000000</f>
        <v>700</v>
      </c>
      <c r="D15" s="63">
        <f>+'[2]Trimestre I del 2024'!J29/1000000</f>
        <v>0</v>
      </c>
      <c r="E15" s="63">
        <v>0</v>
      </c>
      <c r="F15" s="64">
        <f t="shared" si="10"/>
        <v>0</v>
      </c>
      <c r="G15" s="63">
        <f t="shared" si="11"/>
        <v>700</v>
      </c>
      <c r="H15" s="92">
        <f t="shared" si="12"/>
        <v>1</v>
      </c>
      <c r="I15" s="63">
        <v>0</v>
      </c>
      <c r="J15" s="89">
        <f t="shared" si="13"/>
        <v>0</v>
      </c>
      <c r="K15" s="90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s="76" customFormat="1" ht="15" thickBot="1" x14ac:dyDescent="0.4">
      <c r="B16" s="93" t="s">
        <v>160</v>
      </c>
      <c r="C16" s="72">
        <f>SUM(C11:C15)</f>
        <v>30401.221999999998</v>
      </c>
      <c r="D16" s="72">
        <f>SUM(D11:D15)</f>
        <v>25556.355098919998</v>
      </c>
      <c r="E16" s="72">
        <f>SUM(E11:E15)</f>
        <v>6500.8999511299999</v>
      </c>
      <c r="F16" s="73">
        <f t="shared" si="10"/>
        <v>0.21383679745274714</v>
      </c>
      <c r="G16" s="72">
        <f t="shared" si="11"/>
        <v>23900.322048869999</v>
      </c>
      <c r="H16" s="73">
        <f t="shared" si="12"/>
        <v>0.78616320254725292</v>
      </c>
      <c r="I16" s="72">
        <f>SUM(I11:I15)</f>
        <v>4185.7397464599999</v>
      </c>
      <c r="J16" s="74">
        <f t="shared" si="13"/>
        <v>0.13768327294409416</v>
      </c>
      <c r="K16" s="94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2:41" ht="14.5" x14ac:dyDescent="0.35">
      <c r="B17" s="95"/>
      <c r="C17" s="96"/>
      <c r="D17" s="96"/>
      <c r="E17" s="96"/>
      <c r="F17" s="96"/>
      <c r="G17" s="96"/>
      <c r="H17" s="96"/>
      <c r="I17" s="96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2:41" ht="9" customHeight="1" x14ac:dyDescent="0.35">
      <c r="B18" s="97"/>
      <c r="C18" s="98"/>
      <c r="D18" s="98"/>
      <c r="E18" s="98"/>
      <c r="F18" s="99"/>
      <c r="G18" s="98"/>
      <c r="H18" s="99"/>
      <c r="I18" s="9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</sheetData>
  <mergeCells count="12">
    <mergeCell ref="B9:B10"/>
    <mergeCell ref="C9:C10"/>
    <mergeCell ref="D9:D10"/>
    <mergeCell ref="E9:F9"/>
    <mergeCell ref="G9:H9"/>
    <mergeCell ref="I9:J9"/>
    <mergeCell ref="B3:B4"/>
    <mergeCell ref="C3:C4"/>
    <mergeCell ref="D3:D4"/>
    <mergeCell ref="E3:F3"/>
    <mergeCell ref="G3:H3"/>
    <mergeCell ref="I3:J3"/>
  </mergeCells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MAYO 2024</vt:lpstr>
      <vt:lpstr>JUNIO 30-2024</vt:lpstr>
      <vt:lpstr>Resumen 2023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Daniel Alberto Jaramillo Leon</cp:lastModifiedBy>
  <dcterms:modified xsi:type="dcterms:W3CDTF">2024-07-11T15:57:02Z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