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5\PUBLICACIONES PAGINA WEB\MAYO 2025\"/>
    </mc:Choice>
  </mc:AlternateContent>
  <xr:revisionPtr revIDLastSave="0" documentId="8_{B565940E-4072-41E6-9064-9D5CB4968F49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REP_EPG034_EjecucionPresupuesta" sheetId="8" state="hidden" r:id="rId1"/>
    <sheet name="REP_EPG034_EjecucionPresupu (2)" sheetId="9" state="hidden" r:id="rId2"/>
    <sheet name="MAYO 2025" sheetId="2" r:id="rId3"/>
    <sheet name="Resumen 2024" sheetId="6" state="hidden" r:id="rId4"/>
  </sheets>
  <externalReferences>
    <externalReference r:id="rId5"/>
    <externalReference r:id="rId6"/>
  </externalReferences>
  <definedNames>
    <definedName name="_xlnm._FilterDatabase" localSheetId="2" hidden="1">'MAYO 2025'!$A$8:$T$8</definedName>
    <definedName name="_xlnm._FilterDatabase" localSheetId="0" hidden="1">REP_EPG034_EjecucionPresupuesta!$A$4:$AA$4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E24" i="6"/>
  <c r="E25" i="6"/>
  <c r="I15" i="6"/>
  <c r="I14" i="6"/>
  <c r="E15" i="6"/>
  <c r="E14" i="6"/>
  <c r="D15" i="6"/>
  <c r="D14" i="6"/>
  <c r="C14" i="6"/>
  <c r="C15" i="6"/>
  <c r="W11" i="6"/>
  <c r="AC6" i="6" s="1"/>
  <c r="G14" i="6" l="1"/>
  <c r="H14" i="6" s="1"/>
  <c r="J15" i="6"/>
  <c r="G15" i="6"/>
  <c r="H15" i="6" s="1"/>
  <c r="F15" i="6"/>
  <c r="C27" i="6"/>
  <c r="E27" i="6"/>
  <c r="D27" i="6"/>
  <c r="F14" i="6"/>
  <c r="J14" i="6"/>
  <c r="K18" i="2" l="1"/>
  <c r="P15" i="2"/>
  <c r="R38" i="2"/>
  <c r="Q38" i="2"/>
  <c r="P38" i="2"/>
  <c r="R37" i="2"/>
  <c r="Q37" i="2"/>
  <c r="P37" i="2"/>
  <c r="R36" i="2"/>
  <c r="Q36" i="2"/>
  <c r="P36" i="2"/>
  <c r="R35" i="2"/>
  <c r="P35" i="2"/>
  <c r="R34" i="2"/>
  <c r="P34" i="2"/>
  <c r="R33" i="2"/>
  <c r="Q33" i="2"/>
  <c r="P33" i="2"/>
  <c r="R32" i="2"/>
  <c r="P32" i="2"/>
  <c r="R31" i="2"/>
  <c r="Q31" i="2"/>
  <c r="P31" i="2"/>
  <c r="R27" i="2"/>
  <c r="Q27" i="2"/>
  <c r="P27" i="2"/>
  <c r="R26" i="2"/>
  <c r="Q26" i="2"/>
  <c r="P26" i="2"/>
  <c r="R24" i="2"/>
  <c r="Q24" i="2"/>
  <c r="P24" i="2"/>
  <c r="R23" i="2"/>
  <c r="R22" i="2"/>
  <c r="Q22" i="2"/>
  <c r="P22" i="2"/>
  <c r="R21" i="2"/>
  <c r="Q21" i="2"/>
  <c r="P21" i="2"/>
  <c r="R19" i="2"/>
  <c r="Q19" i="2"/>
  <c r="P19" i="2"/>
  <c r="R17" i="2"/>
  <c r="Q17" i="2"/>
  <c r="P17" i="2"/>
  <c r="R16" i="2"/>
  <c r="Q16" i="2"/>
  <c r="P16" i="2"/>
  <c r="R15" i="2"/>
  <c r="Q15" i="2"/>
  <c r="O20" i="2" l="1"/>
  <c r="K20" i="2"/>
  <c r="E18" i="2"/>
  <c r="F18" i="2"/>
  <c r="G18" i="2"/>
  <c r="H18" i="2"/>
  <c r="C11" i="6" s="1"/>
  <c r="I18" i="2"/>
  <c r="J18" i="2"/>
  <c r="D11" i="6" s="1"/>
  <c r="M18" i="2"/>
  <c r="M20" i="2"/>
  <c r="I12" i="6" s="1"/>
  <c r="N20" i="2"/>
  <c r="E20" i="2"/>
  <c r="F20" i="2"/>
  <c r="G20" i="2"/>
  <c r="H20" i="2"/>
  <c r="C12" i="6" s="1"/>
  <c r="I20" i="2"/>
  <c r="O25" i="2"/>
  <c r="P23" i="2"/>
  <c r="Q23" i="2"/>
  <c r="E25" i="2"/>
  <c r="F25" i="2"/>
  <c r="G25" i="2"/>
  <c r="H25" i="2"/>
  <c r="C13" i="6" s="1"/>
  <c r="I25" i="2"/>
  <c r="N25" i="2"/>
  <c r="K29" i="2"/>
  <c r="Q28" i="2"/>
  <c r="R28" i="2"/>
  <c r="E29" i="2"/>
  <c r="F29" i="2"/>
  <c r="G29" i="2"/>
  <c r="H29" i="2"/>
  <c r="I29" i="2"/>
  <c r="Q32" i="2"/>
  <c r="Q34" i="2"/>
  <c r="Q35" i="2"/>
  <c r="E39" i="2"/>
  <c r="E12" i="2" s="1"/>
  <c r="F39" i="2"/>
  <c r="F12" i="2" s="1"/>
  <c r="G39" i="2"/>
  <c r="G12" i="2" s="1"/>
  <c r="H39" i="2"/>
  <c r="H12" i="2" s="1"/>
  <c r="C6" i="6" s="1"/>
  <c r="I39" i="2"/>
  <c r="I12" i="2" s="1"/>
  <c r="O39" i="2"/>
  <c r="S5" i="6" l="1"/>
  <c r="I10" i="2"/>
  <c r="S11" i="6"/>
  <c r="AA6" i="6" s="1"/>
  <c r="AE6" i="6" s="1"/>
  <c r="I30" i="2"/>
  <c r="J12" i="6"/>
  <c r="S6" i="6"/>
  <c r="C16" i="6"/>
  <c r="Q18" i="2"/>
  <c r="I11" i="6"/>
  <c r="E30" i="2"/>
  <c r="E10" i="2"/>
  <c r="E9" i="2" s="1"/>
  <c r="R25" i="2"/>
  <c r="R39" i="2"/>
  <c r="R20" i="2"/>
  <c r="Q20" i="2"/>
  <c r="L29" i="2"/>
  <c r="P29" i="2" s="1"/>
  <c r="P28" i="2"/>
  <c r="M25" i="2"/>
  <c r="H30" i="2"/>
  <c r="F30" i="2"/>
  <c r="M39" i="2"/>
  <c r="O29" i="2"/>
  <c r="R29" i="2" s="1"/>
  <c r="G30" i="2"/>
  <c r="G10" i="2"/>
  <c r="G9" i="2" s="1"/>
  <c r="H10" i="2"/>
  <c r="F10" i="2"/>
  <c r="F9" i="2" s="1"/>
  <c r="J25" i="2"/>
  <c r="D13" i="6" s="1"/>
  <c r="K25" i="2"/>
  <c r="L25" i="2"/>
  <c r="S25" i="2" s="1"/>
  <c r="M29" i="2"/>
  <c r="Q29" i="2" s="1"/>
  <c r="N29" i="2"/>
  <c r="N39" i="2"/>
  <c r="N12" i="2" s="1"/>
  <c r="O18" i="2"/>
  <c r="R18" i="2" s="1"/>
  <c r="N18" i="2"/>
  <c r="L39" i="2"/>
  <c r="P39" i="2" s="1"/>
  <c r="L20" i="2"/>
  <c r="L18" i="2"/>
  <c r="J39" i="2"/>
  <c r="J12" i="2" s="1"/>
  <c r="D6" i="6" s="1"/>
  <c r="T11" i="6" s="1"/>
  <c r="K39" i="2"/>
  <c r="K12" i="2" s="1"/>
  <c r="J29" i="2"/>
  <c r="J20" i="2"/>
  <c r="D12" i="6" s="1"/>
  <c r="I9" i="2"/>
  <c r="O12" i="2"/>
  <c r="R12" i="2" s="1"/>
  <c r="D16" i="6" l="1"/>
  <c r="Q25" i="2"/>
  <c r="I13" i="6"/>
  <c r="I16" i="6" s="1"/>
  <c r="J16" i="6" s="1"/>
  <c r="S4" i="6"/>
  <c r="AA5" i="6" s="1"/>
  <c r="AA7" i="6" s="1"/>
  <c r="P20" i="2"/>
  <c r="E12" i="6"/>
  <c r="H9" i="2"/>
  <c r="C5" i="6"/>
  <c r="V6" i="6"/>
  <c r="W6" i="6" s="1"/>
  <c r="J11" i="6"/>
  <c r="P18" i="2"/>
  <c r="E11" i="6"/>
  <c r="P25" i="2"/>
  <c r="E13" i="6"/>
  <c r="M12" i="2"/>
  <c r="Q39" i="2"/>
  <c r="O10" i="2"/>
  <c r="R10" i="2" s="1"/>
  <c r="O30" i="2"/>
  <c r="R30" i="2" s="1"/>
  <c r="J30" i="2"/>
  <c r="M10" i="2"/>
  <c r="M30" i="2"/>
  <c r="Q30" i="2" s="1"/>
  <c r="K10" i="2"/>
  <c r="K9" i="2" s="1"/>
  <c r="J10" i="2"/>
  <c r="K30" i="2"/>
  <c r="N30" i="2"/>
  <c r="N10" i="2"/>
  <c r="N9" i="2" s="1"/>
  <c r="L12" i="2"/>
  <c r="L10" i="2"/>
  <c r="L30" i="2"/>
  <c r="P30" i="2" s="1"/>
  <c r="O9" i="2" l="1"/>
  <c r="R9" i="2" s="1"/>
  <c r="J9" i="2"/>
  <c r="D5" i="6"/>
  <c r="D7" i="6" s="1"/>
  <c r="C7" i="6"/>
  <c r="T5" i="6"/>
  <c r="F12" i="6"/>
  <c r="G12" i="6"/>
  <c r="H12" i="6" s="1"/>
  <c r="E5" i="6"/>
  <c r="G5" i="6" s="1"/>
  <c r="H5" i="6" s="1"/>
  <c r="P10" i="2"/>
  <c r="Q10" i="2"/>
  <c r="I5" i="6"/>
  <c r="T6" i="6"/>
  <c r="U6" i="6" s="1"/>
  <c r="E16" i="6"/>
  <c r="F16" i="6" s="1"/>
  <c r="F11" i="6"/>
  <c r="G11" i="6"/>
  <c r="P12" i="2"/>
  <c r="E6" i="6"/>
  <c r="J13" i="6"/>
  <c r="V5" i="6"/>
  <c r="Q12" i="2"/>
  <c r="I6" i="6"/>
  <c r="J6" i="6" s="1"/>
  <c r="F13" i="6"/>
  <c r="G13" i="6"/>
  <c r="H13" i="6" s="1"/>
  <c r="M9" i="2"/>
  <c r="Q9" i="2" s="1"/>
  <c r="L9" i="2"/>
  <c r="P9" i="2" l="1"/>
  <c r="T4" i="6"/>
  <c r="U4" i="6" s="1"/>
  <c r="AB5" i="6" s="1"/>
  <c r="U5" i="6"/>
  <c r="I7" i="6"/>
  <c r="J7" i="6" s="1"/>
  <c r="J5" i="6"/>
  <c r="F5" i="6"/>
  <c r="E7" i="6"/>
  <c r="F7" i="6" s="1"/>
  <c r="H11" i="6"/>
  <c r="G16" i="6"/>
  <c r="H16" i="6" s="1"/>
  <c r="V4" i="6"/>
  <c r="W4" i="6" s="1"/>
  <c r="AC5" i="6" s="1"/>
  <c r="W5" i="6"/>
  <c r="U11" i="6"/>
  <c r="AB6" i="6" s="1"/>
  <c r="AD6" i="6" s="1"/>
  <c r="F6" i="6"/>
  <c r="G6" i="6"/>
  <c r="V11" i="6" l="1"/>
  <c r="H6" i="6"/>
  <c r="G7" i="6"/>
  <c r="H7" i="6" s="1"/>
  <c r="AC7" i="6"/>
  <c r="AE7" i="6" s="1"/>
  <c r="AE5" i="6"/>
  <c r="AB7" i="6"/>
  <c r="AD7" i="6" s="1"/>
  <c r="AD5" i="6"/>
  <c r="W10" i="6" l="1"/>
  <c r="W9" i="6"/>
  <c r="V10" i="6"/>
  <c r="V9" i="6"/>
  <c r="S9" i="6"/>
  <c r="T9" i="6"/>
  <c r="T10" i="6"/>
  <c r="U9" i="6"/>
  <c r="U10" i="6"/>
</calcChain>
</file>

<file path=xl/sharedStrings.xml><?xml version="1.0" encoding="utf-8"?>
<sst xmlns="http://schemas.openxmlformats.org/spreadsheetml/2006/main" count="934" uniqueCount="160">
  <si>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</si>
  <si>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</si>
  <si>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</si>
  <si>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</si>
  <si>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</si>
  <si>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</si>
  <si>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</si>
  <si>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</si>
  <si>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</si>
  <si>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</si>
  <si>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</si>
  <si>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</si>
  <si>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</si>
  <si>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</si>
  <si>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</si>
  <si>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</si>
  <si>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</si>
  <si>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</si>
  <si>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</si>
  <si>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</si>
  <si>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</si>
  <si>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</si>
  <si>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</si>
  <si>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</si>
  <si>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</si>
  <si>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</si>
  <si>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</si>
  <si>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</si>
  <si>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</si>
  <si>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</si>
  <si>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</si>
  <si>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</si>
  <si>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</si>
  <si>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</si>
  <si>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</si>
  <si>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</si>
  <si>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</si>
  <si>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</si>
  <si>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</si>
  <si>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</si>
  <si>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</si>
  <si>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</si>
  <si>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</si>
  <si>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</si>
  <si>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</si>
  <si>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</si>
  <si>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</si>
  <si>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</si>
  <si>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</si>
  <si>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</si>
  <si>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</si>
  <si>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</si>
  <si>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</si>
  <si>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</si>
  <si>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</si>
  <si>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</si>
  <si>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</si>
  <si>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</si>
  <si>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</si>
  <si>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</si>
  <si>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</si>
  <si>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</si>
  <si>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</si>
  <si>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</si>
  <si>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</si>
  <si>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</si>
  <si>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</si>
  <si>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</si>
  <si>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</si>
  <si>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</si>
  <si>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</si>
  <si>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</si>
  <si>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</si>
  <si>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</si>
  <si>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</si>
  <si>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</si>
  <si>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</si>
  <si>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</si>
  <si>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3903</t>
  </si>
  <si>
    <t>7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</si>
  <si>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</si>
  <si>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</si>
  <si>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</si>
  <si>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</si>
  <si>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</si>
  <si>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C-3905-1000-1-30101C</t>
  </si>
  <si>
    <t>3905</t>
  </si>
  <si>
    <t>1</t>
  </si>
  <si>
    <t>C-3906-1000-1-40402D</t>
  </si>
  <si>
    <t>3906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</si>
  <si>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</si>
  <si>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</si>
  <si>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</si>
  <si>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</si>
  <si>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</si>
  <si>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</si>
  <si>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</si>
  <si>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</si>
  <si>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</si>
  <si>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</si>
  <si>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</si>
  <si>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</si>
  <si>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</si>
  <si>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</si>
  <si>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</si>
  <si>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</si>
  <si>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</si>
  <si>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</si>
  <si>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</si>
  <si>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</si>
  <si>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</si>
  <si>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</si>
  <si>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</si>
  <si>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</si>
  <si>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</si>
  <si>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</si>
  <si>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</si>
  <si>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</si>
  <si>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</si>
  <si>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 xml:space="preserve">MINISTERIO DE CIENCIA, TECNOLOGIA E INNOVACIÓN </t>
  </si>
  <si>
    <t>TIPO DE GASTO</t>
  </si>
  <si>
    <r>
      <t xml:space="preserve">APR. SIN COMPROMETER
</t>
    </r>
    <r>
      <rPr>
        <sz val="10"/>
        <color rgb="FF000000"/>
        <rFont val="Arial"/>
        <family val="2"/>
      </rPr>
      <t>Apr. Disponible (</t>
    </r>
    <r>
      <rPr>
        <b/>
        <sz val="10"/>
        <color rgb="FFFF0000"/>
        <rFont val="Arial"/>
        <family val="2"/>
      </rPr>
      <t>-</t>
    </r>
    <r>
      <rPr>
        <sz val="10"/>
        <color rgb="FF000000"/>
        <rFont val="Arial"/>
        <family val="2"/>
      </rPr>
      <t>) Compromisos</t>
    </r>
  </si>
  <si>
    <t>VALOR</t>
  </si>
  <si>
    <t>%</t>
  </si>
  <si>
    <t>OBLIGACIÓN</t>
  </si>
  <si>
    <t>% compromiso</t>
  </si>
  <si>
    <t>% obligado</t>
  </si>
  <si>
    <t xml:space="preserve">Funcionamiento </t>
  </si>
  <si>
    <t>Inversión</t>
  </si>
  <si>
    <t>PRESUPUESTO NACION MINISTERIO</t>
  </si>
  <si>
    <t>Total</t>
  </si>
  <si>
    <t>FUNCIONAMIENTO</t>
  </si>
  <si>
    <t xml:space="preserve">Gastos de Personal </t>
  </si>
  <si>
    <t>Adquisición de Bienes y Servicios</t>
  </si>
  <si>
    <t>Incapacidades - Transferencias Corrientes</t>
  </si>
  <si>
    <t>TOTAL</t>
  </si>
  <si>
    <t>Gastos Generales</t>
  </si>
  <si>
    <t>Gastos Personal</t>
  </si>
  <si>
    <t>OBLIGACIONES</t>
  </si>
  <si>
    <t>Recursos Funcionamiento</t>
  </si>
  <si>
    <t xml:space="preserve">        A       Presupuesto</t>
  </si>
  <si>
    <t xml:space="preserve">        B       Compromiso</t>
  </si>
  <si>
    <t xml:space="preserve">     C       C=B/A</t>
  </si>
  <si>
    <t xml:space="preserve">     E       E=D/A</t>
  </si>
  <si>
    <t xml:space="preserve">        D       Obligaciones</t>
  </si>
  <si>
    <t>Ejecucion</t>
  </si>
  <si>
    <t>Impuestos</t>
  </si>
  <si>
    <t>Cuota de Auditaje</t>
  </si>
  <si>
    <t>Constitucion Rezago Presupuestal</t>
  </si>
  <si>
    <t>Funcionamiento</t>
  </si>
  <si>
    <t>Inversion</t>
  </si>
  <si>
    <t>Servicio Deuda Publica</t>
  </si>
  <si>
    <t>PRESUPUESTO NACION</t>
  </si>
  <si>
    <t>CUENTAS POR PAGAR</t>
  </si>
  <si>
    <t>RESERVA PRESUPUESTAL</t>
  </si>
  <si>
    <t>TOTAL REZAGO PRESUPUESTAL</t>
  </si>
  <si>
    <t>VIGENCIA 2025</t>
  </si>
  <si>
    <t>Enero-Febrero</t>
  </si>
  <si>
    <t>Enero-Abril</t>
  </si>
  <si>
    <t>EJECUCION ACUMULADA PRESUPUESTO DE GASTOS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</si>
</sst>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0.0%"/>
    <numFmt numFmtId="166" formatCode="_-* #,##0_-;\-* #,##0_-;_-* &quot;-&quot;??_-;_-@_-"/>
    <numFmt numFmtId="167" formatCode="_-&quot;$&quot;\ * #,##0_-;\-&quot;$&quot;\ * #,##0_-;_-&quot;$&quot;\ * &quot;-&quot;??_-;_-@_-"/>
  </numFmts>
  <fonts count="2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  <font>
      <b/>
      <sz val="8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3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0" fontId="1" fillId="0" borderId="0" xfId="3" applyNumberFormat="1" applyFont="1" applyAlignment="1"/>
    <xf numFmtId="0" fontId="5" fillId="2" borderId="0" xfId="0" applyFont="1" applyFill="1"/>
    <xf numFmtId="10" fontId="6" fillId="3" borderId="1" xfId="3" applyNumberFormat="1" applyFont="1" applyFill="1" applyBorder="1" applyAlignment="1">
      <alignment horizontal="right" vertical="center" readingOrder="1"/>
    </xf>
    <xf numFmtId="44" fontId="6" fillId="3" borderId="1" xfId="2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8" fillId="4" borderId="1" xfId="3" applyNumberFormat="1" applyFont="1" applyFill="1" applyBorder="1" applyAlignment="1">
      <alignment horizontal="center" vertical="center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left" vertical="center" readingOrder="1"/>
    </xf>
    <xf numFmtId="43" fontId="7" fillId="3" borderId="1" xfId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0" fillId="0" borderId="0" xfId="0" applyFont="1"/>
    <xf numFmtId="0" fontId="13" fillId="0" borderId="0" xfId="0" applyFont="1"/>
    <xf numFmtId="0" fontId="15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43" fontId="1" fillId="0" borderId="0" xfId="0" applyNumberFormat="1" applyFont="1"/>
    <xf numFmtId="7" fontId="1" fillId="0" borderId="0" xfId="0" applyNumberFormat="1" applyFont="1"/>
    <xf numFmtId="10" fontId="1" fillId="0" borderId="0" xfId="3" applyNumberFormat="1" applyFont="1"/>
    <xf numFmtId="0" fontId="16" fillId="0" borderId="0" xfId="0" applyFont="1"/>
    <xf numFmtId="166" fontId="16" fillId="0" borderId="0" xfId="1" applyNumberFormat="1" applyFont="1" applyFill="1" applyBorder="1"/>
    <xf numFmtId="10" fontId="17" fillId="0" borderId="0" xfId="0" applyNumberFormat="1" applyFont="1" applyAlignment="1">
      <alignment vertical="center" wrapText="1" readingOrder="1"/>
    </xf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10" fontId="17" fillId="5" borderId="9" xfId="3" applyNumberFormat="1" applyFont="1" applyFill="1" applyBorder="1" applyAlignment="1">
      <alignment horizontal="center" vertical="center" wrapText="1" readingOrder="1"/>
    </xf>
    <xf numFmtId="10" fontId="17" fillId="5" borderId="11" xfId="3" applyNumberFormat="1" applyFont="1" applyFill="1" applyBorder="1" applyAlignment="1">
      <alignment horizontal="center" vertical="center" wrapText="1" readingOrder="1"/>
    </xf>
    <xf numFmtId="165" fontId="17" fillId="0" borderId="0" xfId="3" applyNumberFormat="1" applyFont="1" applyFill="1" applyBorder="1" applyAlignment="1">
      <alignment horizontal="center" vertical="center" wrapText="1" readingOrder="1"/>
    </xf>
    <xf numFmtId="0" fontId="17" fillId="6" borderId="12" xfId="0" applyFont="1" applyFill="1" applyBorder="1" applyAlignment="1">
      <alignment horizontal="center" vertical="center" wrapText="1" readingOrder="1"/>
    </xf>
    <xf numFmtId="0" fontId="17" fillId="6" borderId="7" xfId="0" applyFont="1" applyFill="1" applyBorder="1" applyAlignment="1">
      <alignment horizontal="center" vertical="center" wrapText="1" readingOrder="1"/>
    </xf>
    <xf numFmtId="0" fontId="18" fillId="5" borderId="10" xfId="0" applyFont="1" applyFill="1" applyBorder="1" applyAlignment="1">
      <alignment horizontal="left" vertical="center" wrapText="1" readingOrder="1"/>
    </xf>
    <xf numFmtId="166" fontId="18" fillId="0" borderId="9" xfId="1" applyNumberFormat="1" applyFont="1" applyFill="1" applyBorder="1" applyAlignment="1">
      <alignment horizontal="right" vertical="center" wrapText="1" readingOrder="1"/>
    </xf>
    <xf numFmtId="10" fontId="18" fillId="5" borderId="9" xfId="3" applyNumberFormat="1" applyFont="1" applyFill="1" applyBorder="1" applyAlignment="1">
      <alignment horizontal="right" vertical="center" wrapText="1" readingOrder="1"/>
    </xf>
    <xf numFmtId="10" fontId="16" fillId="5" borderId="11" xfId="3" applyNumberFormat="1" applyFont="1" applyFill="1" applyBorder="1" applyAlignment="1">
      <alignment vertical="center"/>
    </xf>
    <xf numFmtId="165" fontId="16" fillId="0" borderId="0" xfId="3" applyNumberFormat="1" applyFont="1" applyFill="1" applyBorder="1"/>
    <xf numFmtId="0" fontId="18" fillId="6" borderId="9" xfId="0" applyFont="1" applyFill="1" applyBorder="1" applyAlignment="1">
      <alignment horizontal="left" vertical="center" wrapText="1" readingOrder="1"/>
    </xf>
    <xf numFmtId="0" fontId="18" fillId="6" borderId="10" xfId="0" applyFont="1" applyFill="1" applyBorder="1" applyAlignment="1">
      <alignment horizontal="left" vertical="center" wrapText="1" readingOrder="1"/>
    </xf>
    <xf numFmtId="167" fontId="18" fillId="0" borderId="9" xfId="2" applyNumberFormat="1" applyFont="1" applyFill="1" applyBorder="1" applyAlignment="1">
      <alignment horizontal="right" vertical="center" wrapText="1" readingOrder="1"/>
    </xf>
    <xf numFmtId="10" fontId="1" fillId="0" borderId="0" xfId="3" applyNumberFormat="1" applyFont="1" applyFill="1" applyBorder="1"/>
    <xf numFmtId="165" fontId="18" fillId="0" borderId="0" xfId="1" applyNumberFormat="1" applyFont="1" applyFill="1" applyBorder="1" applyAlignment="1">
      <alignment horizontal="right" vertical="center" wrapText="1" readingOrder="1"/>
    </xf>
    <xf numFmtId="0" fontId="17" fillId="5" borderId="13" xfId="0" applyFont="1" applyFill="1" applyBorder="1" applyAlignment="1">
      <alignment horizontal="left" vertical="center" wrapText="1" readingOrder="1"/>
    </xf>
    <xf numFmtId="166" fontId="17" fillId="0" borderId="14" xfId="1" applyNumberFormat="1" applyFont="1" applyFill="1" applyBorder="1" applyAlignment="1">
      <alignment horizontal="right" vertical="center" wrapText="1" readingOrder="1"/>
    </xf>
    <xf numFmtId="10" fontId="17" fillId="5" borderId="14" xfId="3" applyNumberFormat="1" applyFont="1" applyFill="1" applyBorder="1" applyAlignment="1">
      <alignment horizontal="right" vertical="center" wrapText="1" readingOrder="1"/>
    </xf>
    <xf numFmtId="10" fontId="20" fillId="5" borderId="15" xfId="3" applyNumberFormat="1" applyFont="1" applyFill="1" applyBorder="1" applyAlignment="1">
      <alignment vertical="center"/>
    </xf>
    <xf numFmtId="10" fontId="17" fillId="0" borderId="0" xfId="3" applyNumberFormat="1" applyFont="1" applyFill="1" applyBorder="1" applyAlignment="1">
      <alignment horizontal="right" vertical="center" wrapText="1" readingOrder="1"/>
    </xf>
    <xf numFmtId="0" fontId="20" fillId="0" borderId="0" xfId="0" applyFont="1"/>
    <xf numFmtId="0" fontId="17" fillId="6" borderId="9" xfId="0" applyFont="1" applyFill="1" applyBorder="1" applyAlignment="1">
      <alignment horizontal="center" vertical="center" wrapText="1" readingOrder="1"/>
    </xf>
    <xf numFmtId="166" fontId="17" fillId="0" borderId="9" xfId="1" applyNumberFormat="1" applyFont="1" applyFill="1" applyBorder="1" applyAlignment="1">
      <alignment horizontal="right" vertical="center" wrapText="1" readingOrder="1"/>
    </xf>
    <xf numFmtId="0" fontId="17" fillId="6" borderId="13" xfId="0" applyFont="1" applyFill="1" applyBorder="1" applyAlignment="1">
      <alignment horizontal="left" vertical="center" wrapText="1" readingOrder="1"/>
    </xf>
    <xf numFmtId="167" fontId="17" fillId="0" borderId="14" xfId="2" applyNumberFormat="1" applyFont="1" applyFill="1" applyBorder="1" applyAlignment="1">
      <alignment horizontal="right" vertical="center" wrapText="1" readingOrder="1"/>
    </xf>
    <xf numFmtId="0" fontId="18" fillId="0" borderId="16" xfId="0" applyFont="1" applyBorder="1" applyAlignment="1">
      <alignment horizontal="left" vertical="center" wrapText="1" readingOrder="1"/>
    </xf>
    <xf numFmtId="166" fontId="18" fillId="0" borderId="16" xfId="1" applyNumberFormat="1" applyFont="1" applyFill="1" applyBorder="1" applyAlignment="1">
      <alignment horizontal="right" vertical="center" wrapText="1" readingOrder="1"/>
    </xf>
    <xf numFmtId="10" fontId="18" fillId="0" borderId="16" xfId="3" applyNumberFormat="1" applyFont="1" applyFill="1" applyBorder="1" applyAlignment="1">
      <alignment horizontal="right" vertical="center" wrapText="1" readingOrder="1"/>
    </xf>
    <xf numFmtId="43" fontId="18" fillId="0" borderId="16" xfId="1" applyFont="1" applyFill="1" applyBorder="1" applyAlignment="1">
      <alignment horizontal="right" vertical="center" wrapText="1" readingOrder="1"/>
    </xf>
    <xf numFmtId="10" fontId="18" fillId="0" borderId="16" xfId="1" applyNumberFormat="1" applyFont="1" applyFill="1" applyBorder="1" applyAlignment="1">
      <alignment horizontal="right" vertical="center" wrapText="1" readingOrder="1"/>
    </xf>
    <xf numFmtId="166" fontId="18" fillId="0" borderId="0" xfId="1" applyNumberFormat="1" applyFont="1" applyFill="1" applyBorder="1" applyAlignment="1">
      <alignment horizontal="right" vertical="center" wrapText="1" readingOrder="1"/>
    </xf>
    <xf numFmtId="10" fontId="20" fillId="0" borderId="9" xfId="3" applyNumberFormat="1" applyFont="1" applyFill="1" applyBorder="1"/>
    <xf numFmtId="0" fontId="18" fillId="5" borderId="10" xfId="0" applyFont="1" applyFill="1" applyBorder="1" applyAlignment="1">
      <alignment vertical="center" wrapText="1" readingOrder="1"/>
    </xf>
    <xf numFmtId="165" fontId="16" fillId="0" borderId="0" xfId="3" applyNumberFormat="1" applyFont="1" applyFill="1" applyBorder="1" applyAlignment="1">
      <alignment vertical="center" readingOrder="1"/>
    </xf>
    <xf numFmtId="0" fontId="16" fillId="0" borderId="0" xfId="0" applyFont="1" applyAlignment="1">
      <alignment vertical="center"/>
    </xf>
    <xf numFmtId="44" fontId="16" fillId="0" borderId="0" xfId="0" applyNumberFormat="1" applyFont="1" applyAlignment="1">
      <alignment vertical="center"/>
    </xf>
    <xf numFmtId="0" fontId="17" fillId="5" borderId="13" xfId="0" applyFont="1" applyFill="1" applyBorder="1" applyAlignment="1">
      <alignment horizontal="center" vertical="center" wrapText="1" readingOrder="1"/>
    </xf>
    <xf numFmtId="165" fontId="17" fillId="0" borderId="0" xfId="3" applyNumberFormat="1" applyFont="1" applyFill="1" applyBorder="1" applyAlignment="1">
      <alignment horizontal="right" vertical="center" wrapText="1" readingOrder="1"/>
    </xf>
    <xf numFmtId="0" fontId="18" fillId="0" borderId="17" xfId="0" applyFont="1" applyBorder="1" applyAlignment="1">
      <alignment horizontal="left" vertical="center" wrapText="1" readingOrder="1"/>
    </xf>
    <xf numFmtId="166" fontId="18" fillId="0" borderId="17" xfId="1" applyNumberFormat="1" applyFont="1" applyFill="1" applyBorder="1" applyAlignment="1">
      <alignment horizontal="right" vertical="center" wrapText="1" readingOrder="1"/>
    </xf>
    <xf numFmtId="10" fontId="16" fillId="0" borderId="0" xfId="3" applyNumberFormat="1" applyFont="1" applyFill="1" applyBorder="1"/>
    <xf numFmtId="9" fontId="20" fillId="0" borderId="0" xfId="3" applyFont="1"/>
    <xf numFmtId="0" fontId="16" fillId="0" borderId="18" xfId="0" applyFont="1" applyBorder="1"/>
    <xf numFmtId="0" fontId="22" fillId="8" borderId="9" xfId="0" applyFont="1" applyFill="1" applyBorder="1" applyAlignment="1">
      <alignment horizontal="center" vertical="center" wrapText="1" readingOrder="1"/>
    </xf>
    <xf numFmtId="0" fontId="21" fillId="0" borderId="19" xfId="0" applyFont="1" applyBorder="1" applyAlignment="1">
      <alignment horizontal="center" wrapText="1"/>
    </xf>
    <xf numFmtId="0" fontId="22" fillId="6" borderId="9" xfId="0" applyFont="1" applyFill="1" applyBorder="1" applyAlignment="1">
      <alignment vertical="center" wrapText="1" readingOrder="1"/>
    </xf>
    <xf numFmtId="3" fontId="22" fillId="7" borderId="9" xfId="0" applyNumberFormat="1" applyFont="1" applyFill="1" applyBorder="1" applyAlignment="1">
      <alignment horizontal="right" vertical="center" wrapText="1" readingOrder="1"/>
    </xf>
    <xf numFmtId="10" fontId="22" fillId="7" borderId="19" xfId="3" applyNumberFormat="1" applyFont="1" applyFill="1" applyBorder="1" applyAlignment="1">
      <alignment horizontal="right" vertical="center" wrapText="1" readingOrder="1"/>
    </xf>
    <xf numFmtId="10" fontId="22" fillId="7" borderId="9" xfId="3" applyNumberFormat="1" applyFont="1" applyFill="1" applyBorder="1" applyAlignment="1">
      <alignment horizontal="right" vertical="center" wrapText="1" readingOrder="1"/>
    </xf>
    <xf numFmtId="0" fontId="23" fillId="0" borderId="9" xfId="0" applyFont="1" applyBorder="1"/>
    <xf numFmtId="166" fontId="23" fillId="0" borderId="9" xfId="0" applyNumberFormat="1" applyFont="1" applyBorder="1" applyAlignment="1">
      <alignment horizontal="right"/>
    </xf>
    <xf numFmtId="166" fontId="23" fillId="0" borderId="9" xfId="0" applyNumberFormat="1" applyFont="1" applyBorder="1"/>
    <xf numFmtId="10" fontId="23" fillId="0" borderId="9" xfId="3" applyNumberFormat="1" applyFont="1" applyBorder="1"/>
    <xf numFmtId="166" fontId="18" fillId="0" borderId="22" xfId="1" applyNumberFormat="1" applyFont="1" applyFill="1" applyBorder="1" applyAlignment="1">
      <alignment horizontal="right" vertical="center" wrapText="1" readingOrder="1"/>
    </xf>
    <xf numFmtId="0" fontId="18" fillId="0" borderId="0" xfId="0" applyFont="1" applyAlignment="1">
      <alignment horizontal="left" vertical="center" readingOrder="1"/>
    </xf>
    <xf numFmtId="166" fontId="18" fillId="0" borderId="23" xfId="1" applyNumberFormat="1" applyFont="1" applyFill="1" applyBorder="1" applyAlignment="1">
      <alignment horizontal="right" vertical="center" readingOrder="1"/>
    </xf>
    <xf numFmtId="166" fontId="18" fillId="0" borderId="23" xfId="1" applyNumberFormat="1" applyFont="1" applyFill="1" applyBorder="1" applyAlignment="1">
      <alignment horizontal="right" vertical="center" wrapText="1" readingOrder="1"/>
    </xf>
    <xf numFmtId="0" fontId="2" fillId="8" borderId="1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 wrapText="1" readingOrder="1"/>
    </xf>
    <xf numFmtId="0" fontId="24" fillId="0" borderId="0" xfId="0" applyFont="1" applyAlignment="1">
      <alignment horizontal="center" vertical="center" wrapText="1" readingOrder="1"/>
    </xf>
    <xf numFmtId="0" fontId="25" fillId="0" borderId="0" xfId="0" applyFont="1"/>
    <xf numFmtId="0" fontId="26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Border="1" applyAlignment="1">
      <alignment vertical="center" wrapText="1" readingOrder="1"/>
    </xf>
    <xf numFmtId="164" fontId="26" fillId="0" borderId="1" xfId="0" applyNumberFormat="1" applyFont="1" applyBorder="1" applyAlignment="1">
      <alignment horizontal="right" vertical="center" wrapText="1" readingOrder="1"/>
    </xf>
    <xf numFmtId="0" fontId="24" fillId="0" borderId="1" xfId="0" applyFont="1" applyBorder="1" applyAlignment="1">
      <alignment horizontal="left" vertical="center" wrapText="1" readingOrder="1"/>
    </xf>
    <xf numFmtId="0" fontId="27" fillId="0" borderId="1" xfId="0" applyFont="1" applyBorder="1" applyAlignment="1">
      <alignment horizontal="right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7" fillId="5" borderId="7" xfId="0" applyFont="1" applyFill="1" applyBorder="1" applyAlignment="1">
      <alignment horizontal="center" vertical="center" wrapText="1" readingOrder="1"/>
    </xf>
    <xf numFmtId="0" fontId="17" fillId="5" borderId="8" xfId="0" applyFont="1" applyFill="1" applyBorder="1" applyAlignment="1">
      <alignment horizontal="center" vertical="center" wrapText="1" readingOrder="1"/>
    </xf>
    <xf numFmtId="0" fontId="17" fillId="5" borderId="6" xfId="0" applyFont="1" applyFill="1" applyBorder="1" applyAlignment="1">
      <alignment horizontal="center" vertical="center" wrapText="1" readingOrder="1"/>
    </xf>
    <xf numFmtId="0" fontId="17" fillId="5" borderId="10" xfId="0" applyFont="1" applyFill="1" applyBorder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0" fontId="21" fillId="9" borderId="21" xfId="0" applyFont="1" applyFill="1" applyBorder="1" applyAlignment="1">
      <alignment horizontal="center" wrapText="1"/>
    </xf>
    <xf numFmtId="0" fontId="21" fillId="9" borderId="20" xfId="0" applyFont="1" applyFill="1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'[1]Resumen 2024'!$AC$4</c:f>
              <c:strCache>
                <c:ptCount val="1"/>
                <c:pt idx="0">
                  <c:v>APR. VIGENTE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FFC000"/>
              </a:contourClr>
            </a:sp3d>
          </c:spPr>
          <c:invertIfNegative val="0"/>
          <c:dLbls>
            <c:dLbl>
              <c:idx val="0"/>
              <c:layout>
                <c:manualLayout>
                  <c:x val="-3.4497628288055354E-3"/>
                  <c:y val="-4.7980464734881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D1-44F6-B85B-8ED8DA7B3691}"/>
                </c:ext>
              </c:extLst>
            </c:dLbl>
            <c:dLbl>
              <c:idx val="1"/>
              <c:layout>
                <c:manualLayout>
                  <c:x val="2.5873221216041332E-2"/>
                  <c:y val="-1.9067073202118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1-44F6-B85B-8ED8DA7B3691}"/>
                </c:ext>
              </c:extLst>
            </c:dLbl>
            <c:dLbl>
              <c:idx val="2"/>
              <c:layout>
                <c:manualLayout>
                  <c:x val="1.3799051315222079E-2"/>
                  <c:y val="-3.5410278803934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2024'!$AC$5:$AC$6</c:f>
              <c:numCache>
                <c:formatCode>General</c:formatCode>
                <c:ptCount val="2"/>
                <c:pt idx="0">
                  <c:v>30401.222000000002</c:v>
                </c:pt>
                <c:pt idx="1">
                  <c:v>351039.12854200002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1-44F6-B85B-8ED8DA7B3691}"/>
            </c:ext>
          </c:extLst>
        </c:ser>
        <c:ser>
          <c:idx val="1"/>
          <c:order val="1"/>
          <c:tx>
            <c:strRef>
              <c:f>'[1]Resumen 2024'!$AD$4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B050"/>
              </a:contourClr>
            </a:sp3d>
          </c:spPr>
          <c:invertIfNegative val="0"/>
          <c:dLbls>
            <c:dLbl>
              <c:idx val="0"/>
              <c:layout>
                <c:manualLayout>
                  <c:x val="2.2423458387235844E-2"/>
                  <c:y val="-3.00452998349458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95,87%</a:t>
                    </a:r>
                  </a:p>
                  <a:p>
                    <a:fld id="{AD097F37-4C91-4103-90FC-0DBCDB82AC5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4D1-44F6-B85B-8ED8DA7B3691}"/>
                </c:ext>
              </c:extLst>
            </c:dLbl>
            <c:dLbl>
              <c:idx val="1"/>
              <c:layout>
                <c:manualLayout>
                  <c:x val="1.5523932729624774E-2"/>
                  <c:y val="-8.171602800908112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  <a:endParaRPr lang="en-US" baseline="0"/>
                  </a:p>
                  <a:p>
                    <a:fld id="{A2038B8C-928E-418D-8026-6CC375384BC8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4D1-44F6-B85B-8ED8DA7B3691}"/>
                </c:ext>
              </c:extLst>
            </c:dLbl>
            <c:dLbl>
              <c:idx val="2"/>
              <c:layout>
                <c:manualLayout>
                  <c:x val="3.6222509702457828E-2"/>
                  <c:y val="-1.0895470401210734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98,81%</a:t>
                    </a:r>
                  </a:p>
                  <a:p>
                    <a:fld id="{F732EA92-FD44-44C8-82CB-08B26D5C2EBE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2024'!$AD$5:$AD$6</c:f>
              <c:numCache>
                <c:formatCode>General</c:formatCode>
                <c:ptCount val="2"/>
                <c:pt idx="0">
                  <c:v>13395.804016450002</c:v>
                </c:pt>
                <c:pt idx="1">
                  <c:v>258829.46740934998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[2]Hoja1!$F$4:$F$6</c15:f>
                <c15:dlblRangeCache>
                  <c:ptCount val="3"/>
                  <c:pt idx="0">
                    <c:v>0,544534059</c:v>
                  </c:pt>
                  <c:pt idx="1">
                    <c:v>0</c:v>
                  </c:pt>
                  <c:pt idx="2">
                    <c:v>0,765603316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84D1-44F6-B85B-8ED8DA7B3691}"/>
            </c:ext>
          </c:extLst>
        </c:ser>
        <c:ser>
          <c:idx val="2"/>
          <c:order val="2"/>
          <c:tx>
            <c:strRef>
              <c:f>'[1]Resumen 2024'!$AE$4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3.6222509702457953E-2"/>
                  <c:y val="-1.8772538363141821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94,03%</a:t>
                    </a:r>
                  </a:p>
                  <a:p>
                    <a:fld id="{39F9FCBE-5CE4-40B6-B049-53BE1B837C7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4D1-44F6-B85B-8ED8DA7B3691}"/>
                </c:ext>
              </c:extLst>
            </c:dLbl>
            <c:dLbl>
              <c:idx val="1"/>
              <c:layout>
                <c:manualLayout>
                  <c:x val="2.0698576972833119E-2"/>
                  <c:y val="-8.17149556202601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  <a:endParaRPr lang="en-US" baseline="0"/>
                  </a:p>
                  <a:p>
                    <a:fld id="{17E84396-E7AE-4177-8A92-F1E60AA55531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4D1-44F6-B85B-8ED8DA7B3691}"/>
                </c:ext>
              </c:extLst>
            </c:dLbl>
            <c:dLbl>
              <c:idx val="2"/>
              <c:layout>
                <c:manualLayout>
                  <c:x val="3.7947391116860713E-2"/>
                  <c:y val="-1.906707320211869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64,23%</a:t>
                    </a:r>
                  </a:p>
                  <a:p>
                    <a:fld id="{5ED9BC53-30B0-4575-B6C6-7C78E9DD3D0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2024'!$AE$5:$AE$6</c:f>
              <c:numCache>
                <c:formatCode>General</c:formatCode>
                <c:ptCount val="2"/>
                <c:pt idx="0">
                  <c:v>11003.37566811</c:v>
                </c:pt>
                <c:pt idx="1">
                  <c:v>105454.12831283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[2]Hoja1!$G$4:$G$6</c15:f>
                <c15:dlblRangeCache>
                  <c:ptCount val="3"/>
                  <c:pt idx="0">
                    <c:v>0,410033981</c:v>
                  </c:pt>
                  <c:pt idx="1">
                    <c:v>0</c:v>
                  </c:pt>
                  <c:pt idx="2">
                    <c:v>0,381078993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84D1-44F6-B85B-8ED8DA7B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2700960"/>
        <c:axId val="1332705952"/>
        <c:axId val="0"/>
      </c:bar3DChart>
      <c:catAx>
        <c:axId val="13327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2705952"/>
        <c:crosses val="autoZero"/>
        <c:auto val="1"/>
        <c:lblAlgn val="ctr"/>
        <c:lblOffset val="100"/>
        <c:noMultiLvlLbl val="0"/>
      </c:catAx>
      <c:valAx>
        <c:axId val="133270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270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1</xdr:col>
      <xdr:colOff>323850</xdr:colOff>
      <xdr:row>6</xdr:row>
      <xdr:rowOff>85725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69BC93C-C6B3-3BAE-C0FC-FC113535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7" b="17636"/>
        <a:stretch>
          <a:fillRect/>
        </a:stretch>
      </xdr:blipFill>
      <xdr:spPr bwMode="auto">
        <a:xfrm>
          <a:off x="0" y="41910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1400736</xdr:colOff>
      <xdr:row>0</xdr:row>
      <xdr:rowOff>78441</xdr:rowOff>
    </xdr:from>
    <xdr:to>
      <xdr:col>16</xdr:col>
      <xdr:colOff>638735</xdr:colOff>
      <xdr:row>6</xdr:row>
      <xdr:rowOff>125624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639831-E6B2-9AD9-A875-8AB9C07D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7" b="17636"/>
        <a:stretch>
          <a:fillRect/>
        </a:stretch>
      </xdr:blipFill>
      <xdr:spPr bwMode="auto">
        <a:xfrm>
          <a:off x="22714324" y="78441"/>
          <a:ext cx="1255058" cy="110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200024</xdr:colOff>
      <xdr:row>3</xdr:row>
      <xdr:rowOff>166686</xdr:rowOff>
    </xdr:from>
    <xdr:to>
      <xdr:col>42</xdr:col>
      <xdr:colOff>515471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889EFD-A3FE-4267-8BC6-2BEE447D1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nciencias\Documentaci&#243;n\Informes%20presupuestal\Segundo%20Trimestre\Ejecuci&#243;n%20Pptal%20Gastos%20jun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Gesti&#243;n%20Financiera_17%20Presupuesto/2022/PRESENTACIONES%20EJECUCIONES%20PRESUPUESTALES/HOJA%20DE%20TRABAJO%20AL%2015-07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YO 2024"/>
      <sheetName val="JUNIO 30-2024"/>
      <sheetName val="Resumen 2024"/>
    </sheetNames>
    <sheetDataSet>
      <sheetData sheetId="0"/>
      <sheetData sheetId="1"/>
      <sheetData sheetId="2">
        <row r="4">
          <cell r="AC4" t="str">
            <v>APR. VIGENTE</v>
          </cell>
          <cell r="AD4" t="str">
            <v>COMPROMISO</v>
          </cell>
          <cell r="AE4" t="str">
            <v>OBLIGACIÓN</v>
          </cell>
        </row>
        <row r="5">
          <cell r="AB5" t="str">
            <v xml:space="preserve">Funcionamiento </v>
          </cell>
          <cell r="AC5">
            <v>30401.222000000002</v>
          </cell>
          <cell r="AD5">
            <v>13395.804016450002</v>
          </cell>
          <cell r="AE5">
            <v>11003.37566811</v>
          </cell>
        </row>
        <row r="6">
          <cell r="AB6" t="str">
            <v>Inversión</v>
          </cell>
          <cell r="AC6">
            <v>351039.12854200002</v>
          </cell>
          <cell r="AD6">
            <v>258829.46740934998</v>
          </cell>
          <cell r="AE6">
            <v>105454.12831283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2021"/>
      <sheetName val="Hoja1"/>
    </sheetNames>
    <sheetDataSet>
      <sheetData sheetId="0"/>
      <sheetData sheetId="1">
        <row r="4">
          <cell r="F4">
            <v>0.54453405929156529</v>
          </cell>
          <cell r="G4">
            <v>0.41003398118684276</v>
          </cell>
        </row>
        <row r="5">
          <cell r="F5">
            <v>0</v>
          </cell>
          <cell r="G5">
            <v>0</v>
          </cell>
        </row>
        <row r="6">
          <cell r="F6">
            <v>0.76560331593490949</v>
          </cell>
          <cell r="G6">
            <v>0.38107899280623042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3A259-4E2A-47F4-B2A6-CAF2124BE4D4}">
  <dimension ref="A1:AA27"/>
  <sheetViews>
    <sheetView showGridLines="0" topLeftCell="S1" workbookViewId="0">
      <pane ySplit="4" topLeftCell="A22" activePane="bottomLeft" state="frozen"/>
      <selection activeCell="Q1" sqref="Q1"/>
      <selection pane="bottomLeft" activeCell="V23" sqref="V2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2025</v>
      </c>
      <c r="C1" s="28" t="s">
        <v>1</v>
      </c>
      <c r="D1" s="28" t="s">
        <v>1</v>
      </c>
      <c r="E1" s="28" t="s">
        <v>1</v>
      </c>
      <c r="F1" s="28" t="s">
        <v>1</v>
      </c>
      <c r="G1" s="28" t="s">
        <v>1</v>
      </c>
      <c r="H1" s="28" t="s">
        <v>1</v>
      </c>
      <c r="I1" s="28" t="s">
        <v>1</v>
      </c>
      <c r="J1" s="28" t="s">
        <v>1</v>
      </c>
      <c r="K1" s="28" t="s">
        <v>1</v>
      </c>
      <c r="L1" s="28" t="s">
        <v>1</v>
      </c>
      <c r="M1" s="28" t="s">
        <v>1</v>
      </c>
      <c r="N1" s="28" t="s">
        <v>1</v>
      </c>
      <c r="O1" s="28" t="s">
        <v>1</v>
      </c>
      <c r="P1" s="28" t="s">
        <v>1</v>
      </c>
      <c r="Q1" s="28" t="s">
        <v>1</v>
      </c>
      <c r="R1" s="28" t="s">
        <v>1</v>
      </c>
      <c r="S1" s="28" t="s">
        <v>1</v>
      </c>
      <c r="T1" s="28" t="s">
        <v>1</v>
      </c>
      <c r="U1" s="28" t="s">
        <v>1</v>
      </c>
      <c r="V1" s="28" t="s">
        <v>1</v>
      </c>
      <c r="W1" s="28" t="s">
        <v>1</v>
      </c>
      <c r="X1" s="28" t="s">
        <v>1</v>
      </c>
      <c r="Y1" s="28" t="s">
        <v>1</v>
      </c>
      <c r="Z1" s="28" t="s">
        <v>1</v>
      </c>
      <c r="AA1" s="28" t="s">
        <v>1</v>
      </c>
    </row>
    <row r="2" spans="1:27" x14ac:dyDescent="0.25">
      <c r="A2" s="1" t="s">
        <v>2</v>
      </c>
      <c r="B2" s="1" t="s">
        <v>3</v>
      </c>
      <c r="C2" s="28" t="s">
        <v>1</v>
      </c>
      <c r="D2" s="28" t="s">
        <v>1</v>
      </c>
      <c r="E2" s="28" t="s">
        <v>1</v>
      </c>
      <c r="F2" s="28" t="s">
        <v>1</v>
      </c>
      <c r="G2" s="28" t="s">
        <v>1</v>
      </c>
      <c r="H2" s="28" t="s">
        <v>1</v>
      </c>
      <c r="I2" s="28" t="s">
        <v>1</v>
      </c>
      <c r="J2" s="28" t="s">
        <v>1</v>
      </c>
      <c r="K2" s="28" t="s">
        <v>1</v>
      </c>
      <c r="L2" s="28" t="s">
        <v>1</v>
      </c>
      <c r="M2" s="28" t="s">
        <v>1</v>
      </c>
      <c r="N2" s="28" t="s">
        <v>1</v>
      </c>
      <c r="O2" s="28" t="s">
        <v>1</v>
      </c>
      <c r="P2" s="28" t="s">
        <v>1</v>
      </c>
      <c r="Q2" s="28" t="s">
        <v>1</v>
      </c>
      <c r="R2" s="28" t="s">
        <v>1</v>
      </c>
      <c r="S2" s="28" t="s">
        <v>1</v>
      </c>
      <c r="T2" s="28" t="s">
        <v>1</v>
      </c>
      <c r="U2" s="28" t="s">
        <v>1</v>
      </c>
      <c r="V2" s="28" t="s">
        <v>1</v>
      </c>
      <c r="W2" s="28" t="s">
        <v>1</v>
      </c>
      <c r="X2" s="28" t="s">
        <v>1</v>
      </c>
      <c r="Y2" s="28" t="s">
        <v>1</v>
      </c>
      <c r="Z2" s="28" t="s">
        <v>1</v>
      </c>
      <c r="AA2" s="28" t="s">
        <v>1</v>
      </c>
    </row>
    <row r="3" spans="1:27" x14ac:dyDescent="0.25">
      <c r="A3" s="1" t="s">
        <v>4</v>
      </c>
      <c r="B3" s="1" t="s">
        <v>157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  <c r="Z3" s="28" t="s">
        <v>1</v>
      </c>
      <c r="AA3" s="28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99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33.75" x14ac:dyDescent="0.25">
      <c r="A5" s="29" t="s">
        <v>32</v>
      </c>
      <c r="B5" s="2" t="s">
        <v>33</v>
      </c>
      <c r="C5" s="30" t="s">
        <v>34</v>
      </c>
      <c r="D5" s="29" t="s">
        <v>35</v>
      </c>
      <c r="E5" s="29" t="s">
        <v>36</v>
      </c>
      <c r="F5" s="29" t="s">
        <v>36</v>
      </c>
      <c r="G5" s="29" t="s">
        <v>36</v>
      </c>
      <c r="H5" s="29"/>
      <c r="I5" s="29"/>
      <c r="J5" s="29"/>
      <c r="K5" s="29"/>
      <c r="L5" s="29"/>
      <c r="M5" s="29" t="s">
        <v>37</v>
      </c>
      <c r="N5" s="29" t="s">
        <v>38</v>
      </c>
      <c r="O5" s="29" t="s">
        <v>39</v>
      </c>
      <c r="P5" s="2" t="s">
        <v>40</v>
      </c>
      <c r="Q5" s="31">
        <v>13626274000</v>
      </c>
      <c r="R5" s="31">
        <v>0</v>
      </c>
      <c r="S5" s="31">
        <v>0</v>
      </c>
      <c r="T5" s="31">
        <v>13626274000</v>
      </c>
      <c r="U5" s="31">
        <v>0</v>
      </c>
      <c r="V5" s="31">
        <v>13626274000</v>
      </c>
      <c r="W5" s="31">
        <v>0</v>
      </c>
      <c r="X5" s="31">
        <v>1372597313</v>
      </c>
      <c r="Y5" s="31">
        <v>1368244222</v>
      </c>
      <c r="Z5" s="31">
        <v>1368244222</v>
      </c>
      <c r="AA5" s="31">
        <v>1368244222</v>
      </c>
    </row>
    <row r="6" spans="1:27" ht="33.75" x14ac:dyDescent="0.25">
      <c r="A6" s="29" t="s">
        <v>32</v>
      </c>
      <c r="B6" s="2" t="s">
        <v>33</v>
      </c>
      <c r="C6" s="30" t="s">
        <v>41</v>
      </c>
      <c r="D6" s="29" t="s">
        <v>35</v>
      </c>
      <c r="E6" s="29" t="s">
        <v>36</v>
      </c>
      <c r="F6" s="29" t="s">
        <v>36</v>
      </c>
      <c r="G6" s="29" t="s">
        <v>42</v>
      </c>
      <c r="H6" s="29"/>
      <c r="I6" s="29"/>
      <c r="J6" s="29"/>
      <c r="K6" s="29"/>
      <c r="L6" s="29"/>
      <c r="M6" s="29" t="s">
        <v>37</v>
      </c>
      <c r="N6" s="29" t="s">
        <v>38</v>
      </c>
      <c r="O6" s="29" t="s">
        <v>39</v>
      </c>
      <c r="P6" s="2" t="s">
        <v>43</v>
      </c>
      <c r="Q6" s="31">
        <v>4801211000</v>
      </c>
      <c r="R6" s="31">
        <v>0</v>
      </c>
      <c r="S6" s="31">
        <v>0</v>
      </c>
      <c r="T6" s="31">
        <v>4801211000</v>
      </c>
      <c r="U6" s="31">
        <v>0</v>
      </c>
      <c r="V6" s="31">
        <v>4801211000</v>
      </c>
      <c r="W6" s="31">
        <v>0</v>
      </c>
      <c r="X6" s="31">
        <v>333431134</v>
      </c>
      <c r="Y6" s="31">
        <v>333431134</v>
      </c>
      <c r="Z6" s="31">
        <v>333431134</v>
      </c>
      <c r="AA6" s="31">
        <v>333431134</v>
      </c>
    </row>
    <row r="7" spans="1:27" ht="33.75" x14ac:dyDescent="0.25">
      <c r="A7" s="29" t="s">
        <v>32</v>
      </c>
      <c r="B7" s="2" t="s">
        <v>33</v>
      </c>
      <c r="C7" s="30" t="s">
        <v>44</v>
      </c>
      <c r="D7" s="29" t="s">
        <v>35</v>
      </c>
      <c r="E7" s="29" t="s">
        <v>36</v>
      </c>
      <c r="F7" s="29" t="s">
        <v>36</v>
      </c>
      <c r="G7" s="29" t="s">
        <v>45</v>
      </c>
      <c r="H7" s="29"/>
      <c r="I7" s="29"/>
      <c r="J7" s="29"/>
      <c r="K7" s="29"/>
      <c r="L7" s="29"/>
      <c r="M7" s="29" t="s">
        <v>37</v>
      </c>
      <c r="N7" s="29" t="s">
        <v>38</v>
      </c>
      <c r="O7" s="29" t="s">
        <v>39</v>
      </c>
      <c r="P7" s="2" t="s">
        <v>46</v>
      </c>
      <c r="Q7" s="31">
        <v>2290330000</v>
      </c>
      <c r="R7" s="31">
        <v>0</v>
      </c>
      <c r="S7" s="31">
        <v>0</v>
      </c>
      <c r="T7" s="31">
        <v>2290330000</v>
      </c>
      <c r="U7" s="31">
        <v>0</v>
      </c>
      <c r="V7" s="31">
        <v>2290330000</v>
      </c>
      <c r="W7" s="31">
        <v>0</v>
      </c>
      <c r="X7" s="31">
        <v>186813572</v>
      </c>
      <c r="Y7" s="31">
        <v>185456883</v>
      </c>
      <c r="Z7" s="31">
        <v>185456883</v>
      </c>
      <c r="AA7" s="31">
        <v>185456883</v>
      </c>
    </row>
    <row r="8" spans="1:27" ht="33.75" x14ac:dyDescent="0.25">
      <c r="A8" s="29" t="s">
        <v>32</v>
      </c>
      <c r="B8" s="2" t="s">
        <v>33</v>
      </c>
      <c r="C8" s="30" t="s">
        <v>47</v>
      </c>
      <c r="D8" s="29" t="s">
        <v>35</v>
      </c>
      <c r="E8" s="29" t="s">
        <v>42</v>
      </c>
      <c r="F8" s="29"/>
      <c r="G8" s="29"/>
      <c r="H8" s="29"/>
      <c r="I8" s="29"/>
      <c r="J8" s="29"/>
      <c r="K8" s="29"/>
      <c r="L8" s="29"/>
      <c r="M8" s="29" t="s">
        <v>37</v>
      </c>
      <c r="N8" s="29" t="s">
        <v>38</v>
      </c>
      <c r="O8" s="29" t="s">
        <v>39</v>
      </c>
      <c r="P8" s="2" t="s">
        <v>48</v>
      </c>
      <c r="Q8" s="31">
        <v>9714150000</v>
      </c>
      <c r="R8" s="31">
        <v>0</v>
      </c>
      <c r="S8" s="31">
        <v>0</v>
      </c>
      <c r="T8" s="31">
        <v>9714150000</v>
      </c>
      <c r="U8" s="31">
        <v>0</v>
      </c>
      <c r="V8" s="31">
        <v>6956161503</v>
      </c>
      <c r="W8" s="31">
        <v>2757988497</v>
      </c>
      <c r="X8" s="31">
        <v>3390731667.1900001</v>
      </c>
      <c r="Y8" s="31">
        <v>562002764.75</v>
      </c>
      <c r="Z8" s="31">
        <v>562002764.75</v>
      </c>
      <c r="AA8" s="31">
        <v>562002764.75</v>
      </c>
    </row>
    <row r="9" spans="1:27" ht="33.75" x14ac:dyDescent="0.25">
      <c r="A9" s="29" t="s">
        <v>32</v>
      </c>
      <c r="B9" s="2" t="s">
        <v>33</v>
      </c>
      <c r="C9" s="30" t="s">
        <v>49</v>
      </c>
      <c r="D9" s="29" t="s">
        <v>35</v>
      </c>
      <c r="E9" s="29" t="s">
        <v>45</v>
      </c>
      <c r="F9" s="29" t="s">
        <v>50</v>
      </c>
      <c r="G9" s="29" t="s">
        <v>42</v>
      </c>
      <c r="H9" s="29" t="s">
        <v>51</v>
      </c>
      <c r="I9" s="29"/>
      <c r="J9" s="29"/>
      <c r="K9" s="29"/>
      <c r="L9" s="29"/>
      <c r="M9" s="29" t="s">
        <v>37</v>
      </c>
      <c r="N9" s="29" t="s">
        <v>38</v>
      </c>
      <c r="O9" s="29" t="s">
        <v>39</v>
      </c>
      <c r="P9" s="2" t="s">
        <v>52</v>
      </c>
      <c r="Q9" s="31">
        <v>47935000</v>
      </c>
      <c r="R9" s="31">
        <v>0</v>
      </c>
      <c r="S9" s="31">
        <v>0</v>
      </c>
      <c r="T9" s="31">
        <v>47935000</v>
      </c>
      <c r="U9" s="31">
        <v>0</v>
      </c>
      <c r="V9" s="31">
        <v>47935000</v>
      </c>
      <c r="W9" s="31">
        <v>0</v>
      </c>
      <c r="X9" s="31">
        <v>27819986</v>
      </c>
      <c r="Y9" s="31">
        <v>27819986</v>
      </c>
      <c r="Z9" s="31">
        <v>27819986</v>
      </c>
      <c r="AA9" s="31">
        <v>27819986</v>
      </c>
    </row>
    <row r="10" spans="1:27" ht="33.75" x14ac:dyDescent="0.25">
      <c r="A10" s="29" t="s">
        <v>32</v>
      </c>
      <c r="B10" s="2" t="s">
        <v>33</v>
      </c>
      <c r="C10" s="30" t="s">
        <v>53</v>
      </c>
      <c r="D10" s="29" t="s">
        <v>35</v>
      </c>
      <c r="E10" s="29" t="s">
        <v>45</v>
      </c>
      <c r="F10" s="29" t="s">
        <v>54</v>
      </c>
      <c r="G10" s="29" t="s">
        <v>36</v>
      </c>
      <c r="H10" s="29" t="s">
        <v>55</v>
      </c>
      <c r="I10" s="29"/>
      <c r="J10" s="29"/>
      <c r="K10" s="29"/>
      <c r="L10" s="29"/>
      <c r="M10" s="29" t="s">
        <v>37</v>
      </c>
      <c r="N10" s="29" t="s">
        <v>38</v>
      </c>
      <c r="O10" s="29" t="s">
        <v>39</v>
      </c>
      <c r="P10" s="2" t="s">
        <v>56</v>
      </c>
      <c r="Q10" s="31">
        <v>72557000</v>
      </c>
      <c r="R10" s="31">
        <v>0</v>
      </c>
      <c r="S10" s="31">
        <v>0</v>
      </c>
      <c r="T10" s="31">
        <v>72557000</v>
      </c>
      <c r="U10" s="31">
        <v>0</v>
      </c>
      <c r="V10" s="31">
        <v>0</v>
      </c>
      <c r="W10" s="31">
        <v>72557000</v>
      </c>
      <c r="X10" s="31">
        <v>0</v>
      </c>
      <c r="Y10" s="31">
        <v>0</v>
      </c>
      <c r="Z10" s="31">
        <v>0</v>
      </c>
      <c r="AA10" s="31">
        <v>0</v>
      </c>
    </row>
    <row r="11" spans="1:27" ht="33.75" x14ac:dyDescent="0.25">
      <c r="A11" s="29" t="s">
        <v>32</v>
      </c>
      <c r="B11" s="2" t="s">
        <v>33</v>
      </c>
      <c r="C11" s="30" t="s">
        <v>57</v>
      </c>
      <c r="D11" s="29" t="s">
        <v>35</v>
      </c>
      <c r="E11" s="29" t="s">
        <v>45</v>
      </c>
      <c r="F11" s="29" t="s">
        <v>54</v>
      </c>
      <c r="G11" s="29" t="s">
        <v>36</v>
      </c>
      <c r="H11" s="29" t="s">
        <v>58</v>
      </c>
      <c r="I11" s="29"/>
      <c r="J11" s="29"/>
      <c r="K11" s="29"/>
      <c r="L11" s="29"/>
      <c r="M11" s="29" t="s">
        <v>37</v>
      </c>
      <c r="N11" s="29" t="s">
        <v>38</v>
      </c>
      <c r="O11" s="29" t="s">
        <v>39</v>
      </c>
      <c r="P11" s="2" t="s">
        <v>59</v>
      </c>
      <c r="Q11" s="31">
        <v>80619000</v>
      </c>
      <c r="R11" s="31">
        <v>0</v>
      </c>
      <c r="S11" s="31">
        <v>0</v>
      </c>
      <c r="T11" s="31">
        <v>80619000</v>
      </c>
      <c r="U11" s="31">
        <v>0</v>
      </c>
      <c r="V11" s="31">
        <v>0</v>
      </c>
      <c r="W11" s="31">
        <v>80619000</v>
      </c>
      <c r="X11" s="31">
        <v>0</v>
      </c>
      <c r="Y11" s="31">
        <v>0</v>
      </c>
      <c r="Z11" s="31">
        <v>0</v>
      </c>
      <c r="AA11" s="31">
        <v>0</v>
      </c>
    </row>
    <row r="12" spans="1:27" ht="33.75" x14ac:dyDescent="0.25">
      <c r="A12" s="29" t="s">
        <v>32</v>
      </c>
      <c r="B12" s="2" t="s">
        <v>33</v>
      </c>
      <c r="C12" s="30" t="s">
        <v>60</v>
      </c>
      <c r="D12" s="29" t="s">
        <v>35</v>
      </c>
      <c r="E12" s="29" t="s">
        <v>45</v>
      </c>
      <c r="F12" s="29" t="s">
        <v>38</v>
      </c>
      <c r="G12" s="29"/>
      <c r="H12" s="29"/>
      <c r="I12" s="29"/>
      <c r="J12" s="29"/>
      <c r="K12" s="29"/>
      <c r="L12" s="29"/>
      <c r="M12" s="29" t="s">
        <v>37</v>
      </c>
      <c r="N12" s="29" t="s">
        <v>38</v>
      </c>
      <c r="O12" s="29" t="s">
        <v>39</v>
      </c>
      <c r="P12" s="2" t="s">
        <v>61</v>
      </c>
      <c r="Q12" s="31">
        <v>1321383000</v>
      </c>
      <c r="R12" s="31">
        <v>0</v>
      </c>
      <c r="S12" s="31">
        <v>0</v>
      </c>
      <c r="T12" s="31">
        <v>1321383000</v>
      </c>
      <c r="U12" s="31">
        <v>0</v>
      </c>
      <c r="V12" s="31">
        <v>0</v>
      </c>
      <c r="W12" s="31">
        <v>1321383000</v>
      </c>
      <c r="X12" s="31">
        <v>0</v>
      </c>
      <c r="Y12" s="31">
        <v>0</v>
      </c>
      <c r="Z12" s="31">
        <v>0</v>
      </c>
      <c r="AA12" s="31">
        <v>0</v>
      </c>
    </row>
    <row r="13" spans="1:27" ht="33.75" x14ac:dyDescent="0.25">
      <c r="A13" s="29" t="s">
        <v>32</v>
      </c>
      <c r="B13" s="2" t="s">
        <v>33</v>
      </c>
      <c r="C13" s="30" t="s">
        <v>62</v>
      </c>
      <c r="D13" s="29" t="s">
        <v>35</v>
      </c>
      <c r="E13" s="29" t="s">
        <v>63</v>
      </c>
      <c r="F13" s="29" t="s">
        <v>36</v>
      </c>
      <c r="G13" s="29"/>
      <c r="H13" s="29"/>
      <c r="I13" s="29"/>
      <c r="J13" s="29"/>
      <c r="K13" s="29"/>
      <c r="L13" s="29"/>
      <c r="M13" s="29" t="s">
        <v>37</v>
      </c>
      <c r="N13" s="29" t="s">
        <v>38</v>
      </c>
      <c r="O13" s="29" t="s">
        <v>39</v>
      </c>
      <c r="P13" s="2" t="s">
        <v>64</v>
      </c>
      <c r="Q13" s="31">
        <v>199126000</v>
      </c>
      <c r="R13" s="31">
        <v>0</v>
      </c>
      <c r="S13" s="31">
        <v>0</v>
      </c>
      <c r="T13" s="31">
        <v>199126000</v>
      </c>
      <c r="U13" s="31">
        <v>0</v>
      </c>
      <c r="V13" s="31">
        <v>0</v>
      </c>
      <c r="W13" s="31">
        <v>199126000</v>
      </c>
      <c r="X13" s="31">
        <v>0</v>
      </c>
      <c r="Y13" s="31">
        <v>0</v>
      </c>
      <c r="Z13" s="31">
        <v>0</v>
      </c>
      <c r="AA13" s="31">
        <v>0</v>
      </c>
    </row>
    <row r="14" spans="1:27" ht="33.75" x14ac:dyDescent="0.25">
      <c r="A14" s="29" t="s">
        <v>32</v>
      </c>
      <c r="B14" s="2" t="s">
        <v>33</v>
      </c>
      <c r="C14" s="30" t="s">
        <v>65</v>
      </c>
      <c r="D14" s="29" t="s">
        <v>35</v>
      </c>
      <c r="E14" s="29" t="s">
        <v>63</v>
      </c>
      <c r="F14" s="29" t="s">
        <v>45</v>
      </c>
      <c r="G14" s="29"/>
      <c r="H14" s="29"/>
      <c r="I14" s="29"/>
      <c r="J14" s="29"/>
      <c r="K14" s="29"/>
      <c r="L14" s="29"/>
      <c r="M14" s="29" t="s">
        <v>37</v>
      </c>
      <c r="N14" s="29" t="s">
        <v>38</v>
      </c>
      <c r="O14" s="29" t="s">
        <v>39</v>
      </c>
      <c r="P14" s="2" t="s">
        <v>66</v>
      </c>
      <c r="Q14" s="31">
        <v>749000</v>
      </c>
      <c r="R14" s="31">
        <v>0</v>
      </c>
      <c r="S14" s="31">
        <v>0</v>
      </c>
      <c r="T14" s="31">
        <v>749000</v>
      </c>
      <c r="U14" s="31">
        <v>0</v>
      </c>
      <c r="V14" s="31">
        <v>0</v>
      </c>
      <c r="W14" s="31">
        <v>749000</v>
      </c>
      <c r="X14" s="31">
        <v>0</v>
      </c>
      <c r="Y14" s="31">
        <v>0</v>
      </c>
      <c r="Z14" s="31">
        <v>0</v>
      </c>
      <c r="AA14" s="31">
        <v>0</v>
      </c>
    </row>
    <row r="15" spans="1:27" ht="33.75" x14ac:dyDescent="0.25">
      <c r="A15" s="29" t="s">
        <v>32</v>
      </c>
      <c r="B15" s="2" t="s">
        <v>33</v>
      </c>
      <c r="C15" s="30" t="s">
        <v>67</v>
      </c>
      <c r="D15" s="29" t="s">
        <v>35</v>
      </c>
      <c r="E15" s="29" t="s">
        <v>63</v>
      </c>
      <c r="F15" s="29" t="s">
        <v>50</v>
      </c>
      <c r="G15" s="29" t="s">
        <v>36</v>
      </c>
      <c r="H15" s="29"/>
      <c r="I15" s="29"/>
      <c r="J15" s="29"/>
      <c r="K15" s="29"/>
      <c r="L15" s="29"/>
      <c r="M15" s="29" t="s">
        <v>37</v>
      </c>
      <c r="N15" s="29" t="s">
        <v>68</v>
      </c>
      <c r="O15" s="29" t="s">
        <v>69</v>
      </c>
      <c r="P15" s="2" t="s">
        <v>70</v>
      </c>
      <c r="Q15" s="31">
        <v>722400000</v>
      </c>
      <c r="R15" s="31">
        <v>0</v>
      </c>
      <c r="S15" s="31">
        <v>0</v>
      </c>
      <c r="T15" s="31">
        <v>722400000</v>
      </c>
      <c r="U15" s="31">
        <v>0</v>
      </c>
      <c r="V15" s="31">
        <v>0</v>
      </c>
      <c r="W15" s="31">
        <v>722400000</v>
      </c>
      <c r="X15" s="31">
        <v>0</v>
      </c>
      <c r="Y15" s="31">
        <v>0</v>
      </c>
      <c r="Z15" s="31">
        <v>0</v>
      </c>
      <c r="AA15" s="31">
        <v>0</v>
      </c>
    </row>
    <row r="16" spans="1:27" ht="90" x14ac:dyDescent="0.25">
      <c r="A16" s="29" t="s">
        <v>32</v>
      </c>
      <c r="B16" s="2" t="s">
        <v>33</v>
      </c>
      <c r="C16" s="30" t="s">
        <v>71</v>
      </c>
      <c r="D16" s="29" t="s">
        <v>72</v>
      </c>
      <c r="E16" s="29" t="s">
        <v>73</v>
      </c>
      <c r="F16" s="29" t="s">
        <v>74</v>
      </c>
      <c r="G16" s="29" t="s">
        <v>75</v>
      </c>
      <c r="H16" s="29" t="s">
        <v>76</v>
      </c>
      <c r="I16" s="29"/>
      <c r="J16" s="29"/>
      <c r="K16" s="29"/>
      <c r="L16" s="29"/>
      <c r="M16" s="29" t="s">
        <v>37</v>
      </c>
      <c r="N16" s="29" t="s">
        <v>38</v>
      </c>
      <c r="O16" s="29" t="s">
        <v>39</v>
      </c>
      <c r="P16" s="2" t="s">
        <v>77</v>
      </c>
      <c r="Q16" s="31">
        <v>64716467985</v>
      </c>
      <c r="R16" s="31">
        <v>0</v>
      </c>
      <c r="S16" s="31">
        <v>0</v>
      </c>
      <c r="T16" s="31">
        <v>64716467985</v>
      </c>
      <c r="U16" s="31">
        <v>0</v>
      </c>
      <c r="V16" s="31">
        <v>64716467985</v>
      </c>
      <c r="W16" s="31">
        <v>0</v>
      </c>
      <c r="X16" s="31">
        <v>64716467985</v>
      </c>
      <c r="Y16" s="31">
        <v>2125000000</v>
      </c>
      <c r="Z16" s="31">
        <v>2125000000</v>
      </c>
      <c r="AA16" s="31">
        <v>2125000000</v>
      </c>
    </row>
    <row r="17" spans="1:27" ht="90" x14ac:dyDescent="0.25">
      <c r="A17" s="29" t="s">
        <v>32</v>
      </c>
      <c r="B17" s="2" t="s">
        <v>33</v>
      </c>
      <c r="C17" s="30" t="s">
        <v>71</v>
      </c>
      <c r="D17" s="29" t="s">
        <v>72</v>
      </c>
      <c r="E17" s="29" t="s">
        <v>73</v>
      </c>
      <c r="F17" s="29" t="s">
        <v>74</v>
      </c>
      <c r="G17" s="29" t="s">
        <v>75</v>
      </c>
      <c r="H17" s="29" t="s">
        <v>76</v>
      </c>
      <c r="I17" s="29"/>
      <c r="J17" s="29"/>
      <c r="K17" s="29"/>
      <c r="L17" s="29"/>
      <c r="M17" s="29" t="s">
        <v>37</v>
      </c>
      <c r="N17" s="29" t="s">
        <v>68</v>
      </c>
      <c r="O17" s="29" t="s">
        <v>39</v>
      </c>
      <c r="P17" s="2" t="s">
        <v>77</v>
      </c>
      <c r="Q17" s="31">
        <v>51054171139</v>
      </c>
      <c r="R17" s="31">
        <v>0</v>
      </c>
      <c r="S17" s="31">
        <v>0</v>
      </c>
      <c r="T17" s="31">
        <v>51054171139</v>
      </c>
      <c r="U17" s="31">
        <v>0</v>
      </c>
      <c r="V17" s="31">
        <v>51054171139</v>
      </c>
      <c r="W17" s="31">
        <v>0</v>
      </c>
      <c r="X17" s="31">
        <v>51054171139</v>
      </c>
      <c r="Y17" s="31">
        <v>0</v>
      </c>
      <c r="Z17" s="31">
        <v>0</v>
      </c>
      <c r="AA17" s="31">
        <v>0</v>
      </c>
    </row>
    <row r="18" spans="1:27" ht="101.25" x14ac:dyDescent="0.25">
      <c r="A18" s="29" t="s">
        <v>32</v>
      </c>
      <c r="B18" s="2" t="s">
        <v>33</v>
      </c>
      <c r="C18" s="30" t="s">
        <v>82</v>
      </c>
      <c r="D18" s="29" t="s">
        <v>72</v>
      </c>
      <c r="E18" s="29" t="s">
        <v>78</v>
      </c>
      <c r="F18" s="29" t="s">
        <v>74</v>
      </c>
      <c r="G18" s="29" t="s">
        <v>79</v>
      </c>
      <c r="H18" s="29" t="s">
        <v>83</v>
      </c>
      <c r="I18" s="29"/>
      <c r="J18" s="29"/>
      <c r="K18" s="29"/>
      <c r="L18" s="29"/>
      <c r="M18" s="29" t="s">
        <v>37</v>
      </c>
      <c r="N18" s="29" t="s">
        <v>68</v>
      </c>
      <c r="O18" s="29" t="s">
        <v>39</v>
      </c>
      <c r="P18" s="2" t="s">
        <v>84</v>
      </c>
      <c r="Q18" s="31">
        <v>10440000000</v>
      </c>
      <c r="R18" s="31">
        <v>0</v>
      </c>
      <c r="S18" s="31">
        <v>0</v>
      </c>
      <c r="T18" s="31">
        <v>10440000000</v>
      </c>
      <c r="U18" s="31">
        <v>0</v>
      </c>
      <c r="V18" s="31">
        <v>10440000000</v>
      </c>
      <c r="W18" s="31">
        <v>0</v>
      </c>
      <c r="X18" s="31">
        <v>10440000000</v>
      </c>
      <c r="Y18" s="31">
        <v>0</v>
      </c>
      <c r="Z18" s="31">
        <v>0</v>
      </c>
      <c r="AA18" s="31">
        <v>0</v>
      </c>
    </row>
    <row r="19" spans="1:27" ht="101.25" x14ac:dyDescent="0.25">
      <c r="A19" s="29" t="s">
        <v>32</v>
      </c>
      <c r="B19" s="2" t="s">
        <v>33</v>
      </c>
      <c r="C19" s="30" t="s">
        <v>85</v>
      </c>
      <c r="D19" s="29" t="s">
        <v>72</v>
      </c>
      <c r="E19" s="29" t="s">
        <v>86</v>
      </c>
      <c r="F19" s="29" t="s">
        <v>74</v>
      </c>
      <c r="G19" s="29" t="s">
        <v>87</v>
      </c>
      <c r="H19" s="29" t="s">
        <v>80</v>
      </c>
      <c r="I19" s="29"/>
      <c r="J19" s="29"/>
      <c r="K19" s="29"/>
      <c r="L19" s="29"/>
      <c r="M19" s="29" t="s">
        <v>37</v>
      </c>
      <c r="N19" s="29" t="s">
        <v>38</v>
      </c>
      <c r="O19" s="29" t="s">
        <v>39</v>
      </c>
      <c r="P19" s="2" t="s">
        <v>81</v>
      </c>
      <c r="Q19" s="31">
        <v>11500000000</v>
      </c>
      <c r="R19" s="31">
        <v>0</v>
      </c>
      <c r="S19" s="31">
        <v>0</v>
      </c>
      <c r="T19" s="31">
        <v>11500000000</v>
      </c>
      <c r="U19" s="31">
        <v>0</v>
      </c>
      <c r="V19" s="31">
        <v>5412524150</v>
      </c>
      <c r="W19" s="31">
        <v>6087475850</v>
      </c>
      <c r="X19" s="31">
        <v>3256478880</v>
      </c>
      <c r="Y19" s="31">
        <v>101183782</v>
      </c>
      <c r="Z19" s="31">
        <v>101183782</v>
      </c>
      <c r="AA19" s="31">
        <v>101183782</v>
      </c>
    </row>
    <row r="20" spans="1:27" ht="90" x14ac:dyDescent="0.25">
      <c r="A20" s="29" t="s">
        <v>32</v>
      </c>
      <c r="B20" s="2" t="s">
        <v>33</v>
      </c>
      <c r="C20" s="30" t="s">
        <v>88</v>
      </c>
      <c r="D20" s="29" t="s">
        <v>72</v>
      </c>
      <c r="E20" s="29" t="s">
        <v>89</v>
      </c>
      <c r="F20" s="29" t="s">
        <v>74</v>
      </c>
      <c r="G20" s="29" t="s">
        <v>87</v>
      </c>
      <c r="H20" s="29" t="s">
        <v>76</v>
      </c>
      <c r="I20" s="29"/>
      <c r="J20" s="29"/>
      <c r="K20" s="29"/>
      <c r="L20" s="29"/>
      <c r="M20" s="29" t="s">
        <v>37</v>
      </c>
      <c r="N20" s="29" t="s">
        <v>38</v>
      </c>
      <c r="O20" s="29" t="s">
        <v>39</v>
      </c>
      <c r="P20" s="2" t="s">
        <v>77</v>
      </c>
      <c r="Q20" s="31">
        <v>8000000000</v>
      </c>
      <c r="R20" s="31">
        <v>0</v>
      </c>
      <c r="S20" s="31">
        <v>0</v>
      </c>
      <c r="T20" s="31">
        <v>8000000000</v>
      </c>
      <c r="U20" s="31">
        <v>0</v>
      </c>
      <c r="V20" s="31">
        <v>8000000000</v>
      </c>
      <c r="W20" s="31">
        <v>0</v>
      </c>
      <c r="X20" s="31">
        <v>8000000000</v>
      </c>
      <c r="Y20" s="31">
        <v>0</v>
      </c>
      <c r="Z20" s="31">
        <v>0</v>
      </c>
      <c r="AA20" s="31">
        <v>0</v>
      </c>
    </row>
    <row r="21" spans="1:27" ht="67.5" x14ac:dyDescent="0.25">
      <c r="A21" s="29" t="s">
        <v>32</v>
      </c>
      <c r="B21" s="2" t="s">
        <v>33</v>
      </c>
      <c r="C21" s="30" t="s">
        <v>91</v>
      </c>
      <c r="D21" s="29" t="s">
        <v>72</v>
      </c>
      <c r="E21" s="29" t="s">
        <v>89</v>
      </c>
      <c r="F21" s="29" t="s">
        <v>74</v>
      </c>
      <c r="G21" s="29" t="s">
        <v>90</v>
      </c>
      <c r="H21" s="29" t="s">
        <v>92</v>
      </c>
      <c r="I21" s="29"/>
      <c r="J21" s="29"/>
      <c r="K21" s="29"/>
      <c r="L21" s="29"/>
      <c r="M21" s="29" t="s">
        <v>37</v>
      </c>
      <c r="N21" s="29" t="s">
        <v>93</v>
      </c>
      <c r="O21" s="29" t="s">
        <v>69</v>
      </c>
      <c r="P21" s="2" t="s">
        <v>94</v>
      </c>
      <c r="Q21" s="31">
        <v>74200000000</v>
      </c>
      <c r="R21" s="31">
        <v>0</v>
      </c>
      <c r="S21" s="31">
        <v>0</v>
      </c>
      <c r="T21" s="31">
        <v>74200000000</v>
      </c>
      <c r="U21" s="31">
        <v>0</v>
      </c>
      <c r="V21" s="31">
        <v>0</v>
      </c>
      <c r="W21" s="31">
        <v>74200000000</v>
      </c>
      <c r="X21" s="31">
        <v>0</v>
      </c>
      <c r="Y21" s="31">
        <v>0</v>
      </c>
      <c r="Z21" s="31">
        <v>0</v>
      </c>
      <c r="AA21" s="31">
        <v>0</v>
      </c>
    </row>
    <row r="22" spans="1:27" ht="33.75" x14ac:dyDescent="0.25">
      <c r="A22" s="29" t="s">
        <v>32</v>
      </c>
      <c r="B22" s="2" t="s">
        <v>33</v>
      </c>
      <c r="C22" s="30" t="s">
        <v>95</v>
      </c>
      <c r="D22" s="29" t="s">
        <v>72</v>
      </c>
      <c r="E22" s="29" t="s">
        <v>89</v>
      </c>
      <c r="F22" s="29" t="s">
        <v>74</v>
      </c>
      <c r="G22" s="29" t="s">
        <v>90</v>
      </c>
      <c r="H22" s="29" t="s">
        <v>96</v>
      </c>
      <c r="I22" s="29"/>
      <c r="J22" s="29"/>
      <c r="K22" s="29"/>
      <c r="L22" s="29"/>
      <c r="M22" s="29" t="s">
        <v>37</v>
      </c>
      <c r="N22" s="29" t="s">
        <v>38</v>
      </c>
      <c r="O22" s="29" t="s">
        <v>39</v>
      </c>
      <c r="P22" s="2" t="s">
        <v>97</v>
      </c>
      <c r="Q22" s="31">
        <v>14577000000</v>
      </c>
      <c r="R22" s="31">
        <v>0</v>
      </c>
      <c r="S22" s="31">
        <v>0</v>
      </c>
      <c r="T22" s="31">
        <v>14577000000</v>
      </c>
      <c r="U22" s="31">
        <v>0</v>
      </c>
      <c r="V22" s="31">
        <v>0</v>
      </c>
      <c r="W22" s="31">
        <v>14577000000</v>
      </c>
      <c r="X22" s="31">
        <v>0</v>
      </c>
      <c r="Y22" s="31">
        <v>0</v>
      </c>
      <c r="Z22" s="31">
        <v>0</v>
      </c>
      <c r="AA22" s="31">
        <v>0</v>
      </c>
    </row>
    <row r="23" spans="1:27" ht="45" x14ac:dyDescent="0.25">
      <c r="A23" s="29" t="s">
        <v>32</v>
      </c>
      <c r="B23" s="2" t="s">
        <v>33</v>
      </c>
      <c r="C23" s="30" t="s">
        <v>98</v>
      </c>
      <c r="D23" s="29" t="s">
        <v>72</v>
      </c>
      <c r="E23" s="29" t="s">
        <v>99</v>
      </c>
      <c r="F23" s="29" t="s">
        <v>74</v>
      </c>
      <c r="G23" s="29" t="s">
        <v>87</v>
      </c>
      <c r="H23" s="29" t="s">
        <v>100</v>
      </c>
      <c r="I23" s="29"/>
      <c r="J23" s="29"/>
      <c r="K23" s="29"/>
      <c r="L23" s="29"/>
      <c r="M23" s="29" t="s">
        <v>37</v>
      </c>
      <c r="N23" s="29" t="s">
        <v>38</v>
      </c>
      <c r="O23" s="29" t="s">
        <v>39</v>
      </c>
      <c r="P23" s="2" t="s">
        <v>101</v>
      </c>
      <c r="Q23" s="31">
        <v>32500000000</v>
      </c>
      <c r="R23" s="31">
        <v>0</v>
      </c>
      <c r="S23" s="31">
        <v>0</v>
      </c>
      <c r="T23" s="31">
        <v>32500000000</v>
      </c>
      <c r="U23" s="31">
        <v>0</v>
      </c>
      <c r="V23" s="31">
        <v>14309380417.01</v>
      </c>
      <c r="W23" s="31">
        <v>18190619582.990002</v>
      </c>
      <c r="X23" s="31">
        <v>7920179064</v>
      </c>
      <c r="Y23" s="31">
        <v>370774660</v>
      </c>
      <c r="Z23" s="31">
        <v>370774660</v>
      </c>
      <c r="AA23" s="31">
        <v>370774660</v>
      </c>
    </row>
    <row r="24" spans="1:27" x14ac:dyDescent="0.25">
      <c r="A24" s="29" t="s">
        <v>1</v>
      </c>
      <c r="B24" s="2" t="s">
        <v>1</v>
      </c>
      <c r="C24" s="30" t="s">
        <v>1</v>
      </c>
      <c r="D24" s="29" t="s">
        <v>1</v>
      </c>
      <c r="E24" s="29" t="s">
        <v>1</v>
      </c>
      <c r="F24" s="29" t="s">
        <v>1</v>
      </c>
      <c r="G24" s="29" t="s">
        <v>1</v>
      </c>
      <c r="H24" s="29" t="s">
        <v>1</v>
      </c>
      <c r="I24" s="29" t="s">
        <v>1</v>
      </c>
      <c r="J24" s="29" t="s">
        <v>1</v>
      </c>
      <c r="K24" s="29" t="s">
        <v>1</v>
      </c>
      <c r="L24" s="29" t="s">
        <v>1</v>
      </c>
      <c r="M24" s="29" t="s">
        <v>1</v>
      </c>
      <c r="N24" s="29" t="s">
        <v>1</v>
      </c>
      <c r="O24" s="29" t="s">
        <v>1</v>
      </c>
      <c r="P24" s="2" t="s">
        <v>1</v>
      </c>
      <c r="Q24" s="31">
        <v>299864373124</v>
      </c>
      <c r="R24" s="31">
        <v>0</v>
      </c>
      <c r="S24" s="31">
        <v>0</v>
      </c>
      <c r="T24" s="31">
        <v>299864373124</v>
      </c>
      <c r="U24" s="31">
        <v>0</v>
      </c>
      <c r="V24" s="31">
        <v>181654455194.01001</v>
      </c>
      <c r="W24" s="31">
        <v>118209917929.99001</v>
      </c>
      <c r="X24" s="31">
        <v>150698690740.19</v>
      </c>
      <c r="Y24" s="31">
        <v>5073913431.75</v>
      </c>
      <c r="Z24" s="31">
        <v>5073913431.75</v>
      </c>
      <c r="AA24" s="31">
        <v>5073913431.75</v>
      </c>
    </row>
    <row r="25" spans="1:27" x14ac:dyDescent="0.25">
      <c r="A25" s="29" t="s">
        <v>1</v>
      </c>
      <c r="B25" s="32" t="s">
        <v>1</v>
      </c>
      <c r="C25" s="30" t="s">
        <v>1</v>
      </c>
      <c r="D25" s="29" t="s">
        <v>1</v>
      </c>
      <c r="E25" s="29" t="s">
        <v>1</v>
      </c>
      <c r="F25" s="29" t="s">
        <v>1</v>
      </c>
      <c r="G25" s="29" t="s">
        <v>1</v>
      </c>
      <c r="H25" s="29" t="s">
        <v>1</v>
      </c>
      <c r="I25" s="29" t="s">
        <v>1</v>
      </c>
      <c r="J25" s="29" t="s">
        <v>1</v>
      </c>
      <c r="K25" s="29" t="s">
        <v>1</v>
      </c>
      <c r="L25" s="29" t="s">
        <v>1</v>
      </c>
      <c r="M25" s="29" t="s">
        <v>1</v>
      </c>
      <c r="N25" s="29" t="s">
        <v>1</v>
      </c>
      <c r="O25" s="29" t="s">
        <v>1</v>
      </c>
      <c r="P25" s="2" t="s">
        <v>1</v>
      </c>
      <c r="Q25" s="27" t="s">
        <v>1</v>
      </c>
      <c r="R25" s="27" t="s">
        <v>1</v>
      </c>
      <c r="S25" s="27" t="s">
        <v>1</v>
      </c>
      <c r="T25" s="27" t="s">
        <v>1</v>
      </c>
      <c r="U25" s="27" t="s">
        <v>1</v>
      </c>
      <c r="V25" s="27" t="s">
        <v>1</v>
      </c>
      <c r="W25" s="27" t="s">
        <v>1</v>
      </c>
      <c r="X25" s="27" t="s">
        <v>1</v>
      </c>
      <c r="Y25" s="27" t="s">
        <v>1</v>
      </c>
      <c r="Z25" s="27" t="s">
        <v>1</v>
      </c>
      <c r="AA25" s="27" t="s">
        <v>1</v>
      </c>
    </row>
    <row r="26" spans="1:27" ht="0" hidden="1" customHeight="1" x14ac:dyDescent="0.25"/>
    <row r="27" spans="1:27" ht="33.950000000000003" customHeight="1" x14ac:dyDescent="0.25"/>
  </sheetData>
  <autoFilter ref="A4:AA4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92757-143E-4A8D-AA6F-6936829127B3}">
  <dimension ref="A1:AA27"/>
  <sheetViews>
    <sheetView showGridLines="0" topLeftCell="S20" workbookViewId="0">
      <selection activeCell="V16" sqref="V16:AA23"/>
    </sheetView>
  </sheetViews>
  <sheetFormatPr baseColWidth="10" defaultRowHeight="15" x14ac:dyDescent="0.25"/>
  <cols>
    <col min="1" max="1" width="13.42578125" style="102" customWidth="1"/>
    <col min="2" max="2" width="27" style="102" customWidth="1"/>
    <col min="3" max="3" width="21.5703125" style="102" customWidth="1"/>
    <col min="4" max="11" width="5.42578125" style="102" customWidth="1"/>
    <col min="12" max="12" width="7" style="102" customWidth="1"/>
    <col min="13" max="13" width="9.5703125" style="102" customWidth="1"/>
    <col min="14" max="14" width="8" style="102" customWidth="1"/>
    <col min="15" max="15" width="9.5703125" style="102" customWidth="1"/>
    <col min="16" max="16" width="27.5703125" style="102" customWidth="1"/>
    <col min="17" max="27" width="18.85546875" style="102" customWidth="1"/>
    <col min="28" max="28" width="0" style="102" hidden="1" customWidth="1"/>
    <col min="29" max="29" width="6.42578125" style="102" customWidth="1"/>
    <col min="30" max="16384" width="11.42578125" style="102"/>
  </cols>
  <sheetData>
    <row r="1" spans="1:27" x14ac:dyDescent="0.25">
      <c r="A1" s="100" t="s">
        <v>0</v>
      </c>
      <c r="B1" s="100">
        <v>2025</v>
      </c>
      <c r="C1" s="101" t="s">
        <v>1</v>
      </c>
      <c r="D1" s="101" t="s">
        <v>1</v>
      </c>
      <c r="E1" s="101" t="s">
        <v>1</v>
      </c>
      <c r="F1" s="101" t="s">
        <v>1</v>
      </c>
      <c r="G1" s="101" t="s">
        <v>1</v>
      </c>
      <c r="H1" s="101" t="s">
        <v>1</v>
      </c>
      <c r="I1" s="101" t="s">
        <v>1</v>
      </c>
      <c r="J1" s="101" t="s">
        <v>1</v>
      </c>
      <c r="K1" s="101" t="s">
        <v>1</v>
      </c>
      <c r="L1" s="101" t="s">
        <v>1</v>
      </c>
      <c r="M1" s="101" t="s">
        <v>1</v>
      </c>
      <c r="N1" s="101" t="s">
        <v>1</v>
      </c>
      <c r="O1" s="101" t="s">
        <v>1</v>
      </c>
      <c r="P1" s="101" t="s">
        <v>1</v>
      </c>
      <c r="Q1" s="101" t="s">
        <v>1</v>
      </c>
      <c r="R1" s="101" t="s">
        <v>1</v>
      </c>
      <c r="S1" s="101" t="s">
        <v>1</v>
      </c>
      <c r="T1" s="101" t="s">
        <v>1</v>
      </c>
      <c r="U1" s="101" t="s">
        <v>1</v>
      </c>
      <c r="V1" s="101" t="s">
        <v>1</v>
      </c>
      <c r="W1" s="101" t="s">
        <v>1</v>
      </c>
      <c r="X1" s="101" t="s">
        <v>1</v>
      </c>
      <c r="Y1" s="101" t="s">
        <v>1</v>
      </c>
      <c r="Z1" s="101" t="s">
        <v>1</v>
      </c>
      <c r="AA1" s="101" t="s">
        <v>1</v>
      </c>
    </row>
    <row r="2" spans="1:27" x14ac:dyDescent="0.25">
      <c r="A2" s="100" t="s">
        <v>2</v>
      </c>
      <c r="B2" s="100" t="s">
        <v>3</v>
      </c>
      <c r="C2" s="101" t="s">
        <v>1</v>
      </c>
      <c r="D2" s="101" t="s">
        <v>1</v>
      </c>
      <c r="E2" s="101" t="s">
        <v>1</v>
      </c>
      <c r="F2" s="101" t="s">
        <v>1</v>
      </c>
      <c r="G2" s="101" t="s">
        <v>1</v>
      </c>
      <c r="H2" s="101" t="s">
        <v>1</v>
      </c>
      <c r="I2" s="101" t="s">
        <v>1</v>
      </c>
      <c r="J2" s="101" t="s">
        <v>1</v>
      </c>
      <c r="K2" s="101" t="s">
        <v>1</v>
      </c>
      <c r="L2" s="101" t="s">
        <v>1</v>
      </c>
      <c r="M2" s="101" t="s">
        <v>1</v>
      </c>
      <c r="N2" s="101" t="s">
        <v>1</v>
      </c>
      <c r="O2" s="101" t="s">
        <v>1</v>
      </c>
      <c r="P2" s="101" t="s">
        <v>1</v>
      </c>
      <c r="Q2" s="101" t="s">
        <v>1</v>
      </c>
      <c r="R2" s="101" t="s">
        <v>1</v>
      </c>
      <c r="S2" s="101" t="s">
        <v>1</v>
      </c>
      <c r="T2" s="101" t="s">
        <v>1</v>
      </c>
      <c r="U2" s="101" t="s">
        <v>1</v>
      </c>
      <c r="V2" s="101" t="s">
        <v>1</v>
      </c>
      <c r="W2" s="101" t="s">
        <v>1</v>
      </c>
      <c r="X2" s="101" t="s">
        <v>1</v>
      </c>
      <c r="Y2" s="101" t="s">
        <v>1</v>
      </c>
      <c r="Z2" s="101" t="s">
        <v>1</v>
      </c>
      <c r="AA2" s="101" t="s">
        <v>1</v>
      </c>
    </row>
    <row r="3" spans="1:27" x14ac:dyDescent="0.25">
      <c r="A3" s="100" t="s">
        <v>4</v>
      </c>
      <c r="B3" s="100" t="s">
        <v>158</v>
      </c>
      <c r="C3" s="101" t="s">
        <v>1</v>
      </c>
      <c r="D3" s="101" t="s">
        <v>1</v>
      </c>
      <c r="E3" s="101" t="s">
        <v>1</v>
      </c>
      <c r="F3" s="101" t="s">
        <v>1</v>
      </c>
      <c r="G3" s="101" t="s">
        <v>1</v>
      </c>
      <c r="H3" s="101" t="s">
        <v>1</v>
      </c>
      <c r="I3" s="101" t="s">
        <v>1</v>
      </c>
      <c r="J3" s="101" t="s">
        <v>1</v>
      </c>
      <c r="K3" s="101" t="s">
        <v>1</v>
      </c>
      <c r="L3" s="101" t="s">
        <v>1</v>
      </c>
      <c r="M3" s="101" t="s">
        <v>1</v>
      </c>
      <c r="N3" s="101" t="s">
        <v>1</v>
      </c>
      <c r="O3" s="101" t="s">
        <v>1</v>
      </c>
      <c r="P3" s="101" t="s">
        <v>1</v>
      </c>
      <c r="Q3" s="101" t="s">
        <v>1</v>
      </c>
      <c r="R3" s="101" t="s">
        <v>1</v>
      </c>
      <c r="S3" s="101" t="s">
        <v>1</v>
      </c>
      <c r="T3" s="101" t="s">
        <v>1</v>
      </c>
      <c r="U3" s="101" t="s">
        <v>1</v>
      </c>
      <c r="V3" s="101" t="s">
        <v>1</v>
      </c>
      <c r="W3" s="101" t="s">
        <v>1</v>
      </c>
      <c r="X3" s="101" t="s">
        <v>1</v>
      </c>
      <c r="Y3" s="101" t="s">
        <v>1</v>
      </c>
      <c r="Z3" s="101" t="s">
        <v>1</v>
      </c>
      <c r="AA3" s="101" t="s">
        <v>1</v>
      </c>
    </row>
    <row r="4" spans="1:27" ht="24" x14ac:dyDescent="0.25">
      <c r="A4" s="100" t="s">
        <v>5</v>
      </c>
      <c r="B4" s="100" t="s">
        <v>6</v>
      </c>
      <c r="C4" s="100" t="s">
        <v>7</v>
      </c>
      <c r="D4" s="100" t="s">
        <v>8</v>
      </c>
      <c r="E4" s="100" t="s">
        <v>9</v>
      </c>
      <c r="F4" s="100" t="s">
        <v>10</v>
      </c>
      <c r="G4" s="100" t="s">
        <v>11</v>
      </c>
      <c r="H4" s="100" t="s">
        <v>12</v>
      </c>
      <c r="I4" s="100" t="s">
        <v>13</v>
      </c>
      <c r="J4" s="100" t="s">
        <v>14</v>
      </c>
      <c r="K4" s="100" t="s">
        <v>15</v>
      </c>
      <c r="L4" s="100" t="s">
        <v>16</v>
      </c>
      <c r="M4" s="100" t="s">
        <v>17</v>
      </c>
      <c r="N4" s="100" t="s">
        <v>18</v>
      </c>
      <c r="O4" s="100" t="s">
        <v>19</v>
      </c>
      <c r="P4" s="100" t="s">
        <v>20</v>
      </c>
      <c r="Q4" s="100" t="s">
        <v>21</v>
      </c>
      <c r="R4" s="100" t="s">
        <v>22</v>
      </c>
      <c r="S4" s="100" t="s">
        <v>23</v>
      </c>
      <c r="T4" s="100" t="s">
        <v>24</v>
      </c>
      <c r="U4" s="100" t="s">
        <v>25</v>
      </c>
      <c r="V4" s="100" t="s">
        <v>26</v>
      </c>
      <c r="W4" s="100" t="s">
        <v>27</v>
      </c>
      <c r="X4" s="100" t="s">
        <v>28</v>
      </c>
      <c r="Y4" s="100" t="s">
        <v>29</v>
      </c>
      <c r="Z4" s="100" t="s">
        <v>30</v>
      </c>
      <c r="AA4" s="100" t="s">
        <v>31</v>
      </c>
    </row>
    <row r="5" spans="1:27" ht="33.75" x14ac:dyDescent="0.25">
      <c r="A5" s="103" t="s">
        <v>32</v>
      </c>
      <c r="B5" s="104" t="s">
        <v>33</v>
      </c>
      <c r="C5" s="105" t="s">
        <v>34</v>
      </c>
      <c r="D5" s="103" t="s">
        <v>35</v>
      </c>
      <c r="E5" s="103" t="s">
        <v>36</v>
      </c>
      <c r="F5" s="103" t="s">
        <v>36</v>
      </c>
      <c r="G5" s="103" t="s">
        <v>36</v>
      </c>
      <c r="H5" s="103"/>
      <c r="I5" s="103"/>
      <c r="J5" s="103"/>
      <c r="K5" s="103"/>
      <c r="L5" s="103"/>
      <c r="M5" s="103" t="s">
        <v>37</v>
      </c>
      <c r="N5" s="103" t="s">
        <v>38</v>
      </c>
      <c r="O5" s="103" t="s">
        <v>39</v>
      </c>
      <c r="P5" s="104" t="s">
        <v>40</v>
      </c>
      <c r="Q5" s="106">
        <v>13626274000</v>
      </c>
      <c r="R5" s="106">
        <v>0</v>
      </c>
      <c r="S5" s="106">
        <v>0</v>
      </c>
      <c r="T5" s="106">
        <v>13626274000</v>
      </c>
      <c r="U5" s="106">
        <v>0</v>
      </c>
      <c r="V5" s="106">
        <v>13626274000</v>
      </c>
      <c r="W5" s="106">
        <v>0</v>
      </c>
      <c r="X5" s="106">
        <v>2726975978</v>
      </c>
      <c r="Y5" s="106">
        <v>2705452962</v>
      </c>
      <c r="Z5" s="106">
        <v>2705452962</v>
      </c>
      <c r="AA5" s="106">
        <v>2705452962</v>
      </c>
    </row>
    <row r="6" spans="1:27" ht="33.75" x14ac:dyDescent="0.25">
      <c r="A6" s="103" t="s">
        <v>32</v>
      </c>
      <c r="B6" s="104" t="s">
        <v>33</v>
      </c>
      <c r="C6" s="105" t="s">
        <v>41</v>
      </c>
      <c r="D6" s="103" t="s">
        <v>35</v>
      </c>
      <c r="E6" s="103" t="s">
        <v>36</v>
      </c>
      <c r="F6" s="103" t="s">
        <v>36</v>
      </c>
      <c r="G6" s="103" t="s">
        <v>42</v>
      </c>
      <c r="H6" s="103"/>
      <c r="I6" s="103"/>
      <c r="J6" s="103"/>
      <c r="K6" s="103"/>
      <c r="L6" s="103"/>
      <c r="M6" s="103" t="s">
        <v>37</v>
      </c>
      <c r="N6" s="103" t="s">
        <v>38</v>
      </c>
      <c r="O6" s="103" t="s">
        <v>39</v>
      </c>
      <c r="P6" s="104" t="s">
        <v>43</v>
      </c>
      <c r="Q6" s="106">
        <v>4801211000</v>
      </c>
      <c r="R6" s="106">
        <v>0</v>
      </c>
      <c r="S6" s="106">
        <v>0</v>
      </c>
      <c r="T6" s="106">
        <v>4801211000</v>
      </c>
      <c r="U6" s="106">
        <v>0</v>
      </c>
      <c r="V6" s="106">
        <v>4801211000</v>
      </c>
      <c r="W6" s="106">
        <v>0</v>
      </c>
      <c r="X6" s="106">
        <v>872395522</v>
      </c>
      <c r="Y6" s="106">
        <v>872395522</v>
      </c>
      <c r="Z6" s="106">
        <v>872395522</v>
      </c>
      <c r="AA6" s="106">
        <v>872395522</v>
      </c>
    </row>
    <row r="7" spans="1:27" ht="33.75" x14ac:dyDescent="0.25">
      <c r="A7" s="103" t="s">
        <v>32</v>
      </c>
      <c r="B7" s="104" t="s">
        <v>33</v>
      </c>
      <c r="C7" s="105" t="s">
        <v>44</v>
      </c>
      <c r="D7" s="103" t="s">
        <v>35</v>
      </c>
      <c r="E7" s="103" t="s">
        <v>36</v>
      </c>
      <c r="F7" s="103" t="s">
        <v>36</v>
      </c>
      <c r="G7" s="103" t="s">
        <v>45</v>
      </c>
      <c r="H7" s="103"/>
      <c r="I7" s="103"/>
      <c r="J7" s="103"/>
      <c r="K7" s="103"/>
      <c r="L7" s="103"/>
      <c r="M7" s="103" t="s">
        <v>37</v>
      </c>
      <c r="N7" s="103" t="s">
        <v>38</v>
      </c>
      <c r="O7" s="103" t="s">
        <v>39</v>
      </c>
      <c r="P7" s="104" t="s">
        <v>46</v>
      </c>
      <c r="Q7" s="106">
        <v>2290330000</v>
      </c>
      <c r="R7" s="106">
        <v>0</v>
      </c>
      <c r="S7" s="106">
        <v>0</v>
      </c>
      <c r="T7" s="106">
        <v>2290330000</v>
      </c>
      <c r="U7" s="106">
        <v>0</v>
      </c>
      <c r="V7" s="106">
        <v>2290330000</v>
      </c>
      <c r="W7" s="106">
        <v>0</v>
      </c>
      <c r="X7" s="106">
        <v>394337850</v>
      </c>
      <c r="Y7" s="106">
        <v>378633288</v>
      </c>
      <c r="Z7" s="106">
        <v>378633288</v>
      </c>
      <c r="AA7" s="106">
        <v>378633288</v>
      </c>
    </row>
    <row r="8" spans="1:27" ht="33.75" x14ac:dyDescent="0.25">
      <c r="A8" s="103" t="s">
        <v>32</v>
      </c>
      <c r="B8" s="104" t="s">
        <v>33</v>
      </c>
      <c r="C8" s="105" t="s">
        <v>47</v>
      </c>
      <c r="D8" s="103" t="s">
        <v>35</v>
      </c>
      <c r="E8" s="103" t="s">
        <v>42</v>
      </c>
      <c r="F8" s="103"/>
      <c r="G8" s="103"/>
      <c r="H8" s="103"/>
      <c r="I8" s="103"/>
      <c r="J8" s="103"/>
      <c r="K8" s="103"/>
      <c r="L8" s="103"/>
      <c r="M8" s="103" t="s">
        <v>37</v>
      </c>
      <c r="N8" s="103" t="s">
        <v>38</v>
      </c>
      <c r="O8" s="103" t="s">
        <v>39</v>
      </c>
      <c r="P8" s="104" t="s">
        <v>48</v>
      </c>
      <c r="Q8" s="106">
        <v>9714150000</v>
      </c>
      <c r="R8" s="106">
        <v>0</v>
      </c>
      <c r="S8" s="106">
        <v>0</v>
      </c>
      <c r="T8" s="106">
        <v>9714150000</v>
      </c>
      <c r="U8" s="106">
        <v>0</v>
      </c>
      <c r="V8" s="106">
        <v>7867303855</v>
      </c>
      <c r="W8" s="106">
        <v>1846846145</v>
      </c>
      <c r="X8" s="106">
        <v>4646577762.0100002</v>
      </c>
      <c r="Y8" s="106">
        <v>1739949119.1400001</v>
      </c>
      <c r="Z8" s="106">
        <v>1739949119.1400001</v>
      </c>
      <c r="AA8" s="106">
        <v>1739949119.1400001</v>
      </c>
    </row>
    <row r="9" spans="1:27" ht="33.75" x14ac:dyDescent="0.25">
      <c r="A9" s="103" t="s">
        <v>32</v>
      </c>
      <c r="B9" s="104" t="s">
        <v>33</v>
      </c>
      <c r="C9" s="105" t="s">
        <v>49</v>
      </c>
      <c r="D9" s="103" t="s">
        <v>35</v>
      </c>
      <c r="E9" s="103" t="s">
        <v>45</v>
      </c>
      <c r="F9" s="103" t="s">
        <v>50</v>
      </c>
      <c r="G9" s="103" t="s">
        <v>42</v>
      </c>
      <c r="H9" s="103" t="s">
        <v>51</v>
      </c>
      <c r="I9" s="103"/>
      <c r="J9" s="103"/>
      <c r="K9" s="103"/>
      <c r="L9" s="103"/>
      <c r="M9" s="103" t="s">
        <v>37</v>
      </c>
      <c r="N9" s="103" t="s">
        <v>38</v>
      </c>
      <c r="O9" s="103" t="s">
        <v>39</v>
      </c>
      <c r="P9" s="104" t="s">
        <v>52</v>
      </c>
      <c r="Q9" s="106">
        <v>47935000</v>
      </c>
      <c r="R9" s="106">
        <v>0</v>
      </c>
      <c r="S9" s="106">
        <v>0</v>
      </c>
      <c r="T9" s="106">
        <v>47935000</v>
      </c>
      <c r="U9" s="106">
        <v>0</v>
      </c>
      <c r="V9" s="106">
        <v>47935000</v>
      </c>
      <c r="W9" s="106">
        <v>0</v>
      </c>
      <c r="X9" s="106">
        <v>28350049</v>
      </c>
      <c r="Y9" s="106">
        <v>22612815</v>
      </c>
      <c r="Z9" s="106">
        <v>22612815</v>
      </c>
      <c r="AA9" s="106">
        <v>22612815</v>
      </c>
    </row>
    <row r="10" spans="1:27" ht="33.75" x14ac:dyDescent="0.25">
      <c r="A10" s="103" t="s">
        <v>32</v>
      </c>
      <c r="B10" s="104" t="s">
        <v>33</v>
      </c>
      <c r="C10" s="105" t="s">
        <v>53</v>
      </c>
      <c r="D10" s="103" t="s">
        <v>35</v>
      </c>
      <c r="E10" s="103" t="s">
        <v>45</v>
      </c>
      <c r="F10" s="103" t="s">
        <v>54</v>
      </c>
      <c r="G10" s="103" t="s">
        <v>36</v>
      </c>
      <c r="H10" s="103" t="s">
        <v>55</v>
      </c>
      <c r="I10" s="103"/>
      <c r="J10" s="103"/>
      <c r="K10" s="103"/>
      <c r="L10" s="103"/>
      <c r="M10" s="103" t="s">
        <v>37</v>
      </c>
      <c r="N10" s="103" t="s">
        <v>38</v>
      </c>
      <c r="O10" s="103" t="s">
        <v>39</v>
      </c>
      <c r="P10" s="104" t="s">
        <v>56</v>
      </c>
      <c r="Q10" s="106">
        <v>72557000</v>
      </c>
      <c r="R10" s="106">
        <v>0</v>
      </c>
      <c r="S10" s="106">
        <v>0</v>
      </c>
      <c r="T10" s="106">
        <v>72557000</v>
      </c>
      <c r="U10" s="106">
        <v>0</v>
      </c>
      <c r="V10" s="106">
        <v>72557000</v>
      </c>
      <c r="W10" s="106">
        <v>0</v>
      </c>
      <c r="X10" s="106">
        <v>0</v>
      </c>
      <c r="Y10" s="106">
        <v>0</v>
      </c>
      <c r="Z10" s="106">
        <v>0</v>
      </c>
      <c r="AA10" s="106">
        <v>0</v>
      </c>
    </row>
    <row r="11" spans="1:27" ht="33.75" x14ac:dyDescent="0.25">
      <c r="A11" s="103" t="s">
        <v>32</v>
      </c>
      <c r="B11" s="104" t="s">
        <v>33</v>
      </c>
      <c r="C11" s="105" t="s">
        <v>57</v>
      </c>
      <c r="D11" s="103" t="s">
        <v>35</v>
      </c>
      <c r="E11" s="103" t="s">
        <v>45</v>
      </c>
      <c r="F11" s="103" t="s">
        <v>54</v>
      </c>
      <c r="G11" s="103" t="s">
        <v>36</v>
      </c>
      <c r="H11" s="103" t="s">
        <v>58</v>
      </c>
      <c r="I11" s="103"/>
      <c r="J11" s="103"/>
      <c r="K11" s="103"/>
      <c r="L11" s="103"/>
      <c r="M11" s="103" t="s">
        <v>37</v>
      </c>
      <c r="N11" s="103" t="s">
        <v>38</v>
      </c>
      <c r="O11" s="103" t="s">
        <v>39</v>
      </c>
      <c r="P11" s="104" t="s">
        <v>59</v>
      </c>
      <c r="Q11" s="106">
        <v>80619000</v>
      </c>
      <c r="R11" s="106">
        <v>0</v>
      </c>
      <c r="S11" s="106">
        <v>0</v>
      </c>
      <c r="T11" s="106">
        <v>80619000</v>
      </c>
      <c r="U11" s="106">
        <v>0</v>
      </c>
      <c r="V11" s="106">
        <v>80619000</v>
      </c>
      <c r="W11" s="106">
        <v>0</v>
      </c>
      <c r="X11" s="106">
        <v>0</v>
      </c>
      <c r="Y11" s="106">
        <v>0</v>
      </c>
      <c r="Z11" s="106">
        <v>0</v>
      </c>
      <c r="AA11" s="106">
        <v>0</v>
      </c>
    </row>
    <row r="12" spans="1:27" ht="33.75" x14ac:dyDescent="0.25">
      <c r="A12" s="103" t="s">
        <v>32</v>
      </c>
      <c r="B12" s="104" t="s">
        <v>33</v>
      </c>
      <c r="C12" s="105" t="s">
        <v>60</v>
      </c>
      <c r="D12" s="103" t="s">
        <v>35</v>
      </c>
      <c r="E12" s="103" t="s">
        <v>45</v>
      </c>
      <c r="F12" s="103" t="s">
        <v>38</v>
      </c>
      <c r="G12" s="103"/>
      <c r="H12" s="103"/>
      <c r="I12" s="103"/>
      <c r="J12" s="103"/>
      <c r="K12" s="103"/>
      <c r="L12" s="103"/>
      <c r="M12" s="103" t="s">
        <v>37</v>
      </c>
      <c r="N12" s="103" t="s">
        <v>38</v>
      </c>
      <c r="O12" s="103" t="s">
        <v>39</v>
      </c>
      <c r="P12" s="104" t="s">
        <v>61</v>
      </c>
      <c r="Q12" s="106">
        <v>1321383000</v>
      </c>
      <c r="R12" s="106">
        <v>0</v>
      </c>
      <c r="S12" s="106">
        <v>0</v>
      </c>
      <c r="T12" s="106">
        <v>1321383000</v>
      </c>
      <c r="U12" s="106">
        <v>0</v>
      </c>
      <c r="V12" s="106">
        <v>54212707</v>
      </c>
      <c r="W12" s="106">
        <v>1267170293</v>
      </c>
      <c r="X12" s="106">
        <v>0</v>
      </c>
      <c r="Y12" s="106">
        <v>0</v>
      </c>
      <c r="Z12" s="106">
        <v>0</v>
      </c>
      <c r="AA12" s="106">
        <v>0</v>
      </c>
    </row>
    <row r="13" spans="1:27" ht="33.75" x14ac:dyDescent="0.25">
      <c r="A13" s="103" t="s">
        <v>32</v>
      </c>
      <c r="B13" s="104" t="s">
        <v>33</v>
      </c>
      <c r="C13" s="105" t="s">
        <v>62</v>
      </c>
      <c r="D13" s="103" t="s">
        <v>35</v>
      </c>
      <c r="E13" s="103" t="s">
        <v>63</v>
      </c>
      <c r="F13" s="103" t="s">
        <v>36</v>
      </c>
      <c r="G13" s="103"/>
      <c r="H13" s="103"/>
      <c r="I13" s="103"/>
      <c r="J13" s="103"/>
      <c r="K13" s="103"/>
      <c r="L13" s="103"/>
      <c r="M13" s="103" t="s">
        <v>37</v>
      </c>
      <c r="N13" s="103" t="s">
        <v>38</v>
      </c>
      <c r="O13" s="103" t="s">
        <v>39</v>
      </c>
      <c r="P13" s="104" t="s">
        <v>64</v>
      </c>
      <c r="Q13" s="106">
        <v>199126000</v>
      </c>
      <c r="R13" s="106">
        <v>0</v>
      </c>
      <c r="S13" s="106">
        <v>0</v>
      </c>
      <c r="T13" s="106">
        <v>199126000</v>
      </c>
      <c r="U13" s="106">
        <v>0</v>
      </c>
      <c r="V13" s="106">
        <v>173218000</v>
      </c>
      <c r="W13" s="106">
        <v>25908000</v>
      </c>
      <c r="X13" s="106">
        <v>173218000</v>
      </c>
      <c r="Y13" s="106">
        <v>173218000</v>
      </c>
      <c r="Z13" s="106">
        <v>173218000</v>
      </c>
      <c r="AA13" s="106">
        <v>173218000</v>
      </c>
    </row>
    <row r="14" spans="1:27" ht="33.75" x14ac:dyDescent="0.25">
      <c r="A14" s="103" t="s">
        <v>32</v>
      </c>
      <c r="B14" s="104" t="s">
        <v>33</v>
      </c>
      <c r="C14" s="105" t="s">
        <v>65</v>
      </c>
      <c r="D14" s="103" t="s">
        <v>35</v>
      </c>
      <c r="E14" s="103" t="s">
        <v>63</v>
      </c>
      <c r="F14" s="103" t="s">
        <v>45</v>
      </c>
      <c r="G14" s="103"/>
      <c r="H14" s="103"/>
      <c r="I14" s="103"/>
      <c r="J14" s="103"/>
      <c r="K14" s="103"/>
      <c r="L14" s="103"/>
      <c r="M14" s="103" t="s">
        <v>37</v>
      </c>
      <c r="N14" s="103" t="s">
        <v>38</v>
      </c>
      <c r="O14" s="103" t="s">
        <v>39</v>
      </c>
      <c r="P14" s="104" t="s">
        <v>66</v>
      </c>
      <c r="Q14" s="106">
        <v>749000</v>
      </c>
      <c r="R14" s="106">
        <v>0</v>
      </c>
      <c r="S14" s="106">
        <v>0</v>
      </c>
      <c r="T14" s="106">
        <v>749000</v>
      </c>
      <c r="U14" s="106">
        <v>0</v>
      </c>
      <c r="V14" s="106">
        <v>0</v>
      </c>
      <c r="W14" s="106">
        <v>749000</v>
      </c>
      <c r="X14" s="106">
        <v>0</v>
      </c>
      <c r="Y14" s="106">
        <v>0</v>
      </c>
      <c r="Z14" s="106">
        <v>0</v>
      </c>
      <c r="AA14" s="106">
        <v>0</v>
      </c>
    </row>
    <row r="15" spans="1:27" ht="33.75" x14ac:dyDescent="0.25">
      <c r="A15" s="103" t="s">
        <v>32</v>
      </c>
      <c r="B15" s="104" t="s">
        <v>33</v>
      </c>
      <c r="C15" s="105" t="s">
        <v>67</v>
      </c>
      <c r="D15" s="103" t="s">
        <v>35</v>
      </c>
      <c r="E15" s="103" t="s">
        <v>63</v>
      </c>
      <c r="F15" s="103" t="s">
        <v>50</v>
      </c>
      <c r="G15" s="103" t="s">
        <v>36</v>
      </c>
      <c r="H15" s="103"/>
      <c r="I15" s="103"/>
      <c r="J15" s="103"/>
      <c r="K15" s="103"/>
      <c r="L15" s="103"/>
      <c r="M15" s="103" t="s">
        <v>37</v>
      </c>
      <c r="N15" s="103" t="s">
        <v>68</v>
      </c>
      <c r="O15" s="103" t="s">
        <v>69</v>
      </c>
      <c r="P15" s="104" t="s">
        <v>70</v>
      </c>
      <c r="Q15" s="106">
        <v>722400000</v>
      </c>
      <c r="R15" s="106">
        <v>0</v>
      </c>
      <c r="S15" s="106">
        <v>0</v>
      </c>
      <c r="T15" s="106">
        <v>722400000</v>
      </c>
      <c r="U15" s="106">
        <v>0</v>
      </c>
      <c r="V15" s="106">
        <v>0</v>
      </c>
      <c r="W15" s="106">
        <v>722400000</v>
      </c>
      <c r="X15" s="106">
        <v>0</v>
      </c>
      <c r="Y15" s="106">
        <v>0</v>
      </c>
      <c r="Z15" s="106">
        <v>0</v>
      </c>
      <c r="AA15" s="106">
        <v>0</v>
      </c>
    </row>
    <row r="16" spans="1:27" ht="90" x14ac:dyDescent="0.25">
      <c r="A16" s="103" t="s">
        <v>32</v>
      </c>
      <c r="B16" s="104" t="s">
        <v>33</v>
      </c>
      <c r="C16" s="105" t="s">
        <v>71</v>
      </c>
      <c r="D16" s="103" t="s">
        <v>72</v>
      </c>
      <c r="E16" s="103" t="s">
        <v>73</v>
      </c>
      <c r="F16" s="103" t="s">
        <v>74</v>
      </c>
      <c r="G16" s="103" t="s">
        <v>75</v>
      </c>
      <c r="H16" s="103" t="s">
        <v>76</v>
      </c>
      <c r="I16" s="103"/>
      <c r="J16" s="103"/>
      <c r="K16" s="103"/>
      <c r="L16" s="103"/>
      <c r="M16" s="103" t="s">
        <v>37</v>
      </c>
      <c r="N16" s="103" t="s">
        <v>38</v>
      </c>
      <c r="O16" s="103" t="s">
        <v>39</v>
      </c>
      <c r="P16" s="104" t="s">
        <v>77</v>
      </c>
      <c r="Q16" s="106">
        <v>64716467985</v>
      </c>
      <c r="R16" s="106">
        <v>0</v>
      </c>
      <c r="S16" s="106">
        <v>0</v>
      </c>
      <c r="T16" s="106">
        <v>64716467985</v>
      </c>
      <c r="U16" s="106">
        <v>0</v>
      </c>
      <c r="V16" s="106">
        <v>64716467985</v>
      </c>
      <c r="W16" s="106">
        <v>0</v>
      </c>
      <c r="X16" s="106">
        <v>64716467985</v>
      </c>
      <c r="Y16" s="106">
        <v>28819000000</v>
      </c>
      <c r="Z16" s="106">
        <v>28819000000</v>
      </c>
      <c r="AA16" s="106">
        <v>28819000000</v>
      </c>
    </row>
    <row r="17" spans="1:27" ht="90" x14ac:dyDescent="0.25">
      <c r="A17" s="103" t="s">
        <v>32</v>
      </c>
      <c r="B17" s="104" t="s">
        <v>33</v>
      </c>
      <c r="C17" s="105" t="s">
        <v>71</v>
      </c>
      <c r="D17" s="103" t="s">
        <v>72</v>
      </c>
      <c r="E17" s="103" t="s">
        <v>73</v>
      </c>
      <c r="F17" s="103" t="s">
        <v>74</v>
      </c>
      <c r="G17" s="103" t="s">
        <v>75</v>
      </c>
      <c r="H17" s="103" t="s">
        <v>76</v>
      </c>
      <c r="I17" s="103"/>
      <c r="J17" s="103"/>
      <c r="K17" s="103"/>
      <c r="L17" s="103"/>
      <c r="M17" s="103" t="s">
        <v>37</v>
      </c>
      <c r="N17" s="103" t="s">
        <v>68</v>
      </c>
      <c r="O17" s="103" t="s">
        <v>39</v>
      </c>
      <c r="P17" s="104" t="s">
        <v>77</v>
      </c>
      <c r="Q17" s="106">
        <v>51054171139</v>
      </c>
      <c r="R17" s="106">
        <v>0</v>
      </c>
      <c r="S17" s="106">
        <v>0</v>
      </c>
      <c r="T17" s="106">
        <v>51054171139</v>
      </c>
      <c r="U17" s="106">
        <v>0</v>
      </c>
      <c r="V17" s="106">
        <v>51054171139</v>
      </c>
      <c r="W17" s="106">
        <v>0</v>
      </c>
      <c r="X17" s="106">
        <v>51054171139</v>
      </c>
      <c r="Y17" s="106">
        <v>12404500000</v>
      </c>
      <c r="Z17" s="106">
        <v>12404500000</v>
      </c>
      <c r="AA17" s="106">
        <v>12404500000</v>
      </c>
    </row>
    <row r="18" spans="1:27" ht="101.25" x14ac:dyDescent="0.25">
      <c r="A18" s="103" t="s">
        <v>32</v>
      </c>
      <c r="B18" s="104" t="s">
        <v>33</v>
      </c>
      <c r="C18" s="105" t="s">
        <v>82</v>
      </c>
      <c r="D18" s="103" t="s">
        <v>72</v>
      </c>
      <c r="E18" s="103" t="s">
        <v>78</v>
      </c>
      <c r="F18" s="103" t="s">
        <v>74</v>
      </c>
      <c r="G18" s="103" t="s">
        <v>79</v>
      </c>
      <c r="H18" s="103" t="s">
        <v>83</v>
      </c>
      <c r="I18" s="103"/>
      <c r="J18" s="103"/>
      <c r="K18" s="103"/>
      <c r="L18" s="103"/>
      <c r="M18" s="103" t="s">
        <v>37</v>
      </c>
      <c r="N18" s="103" t="s">
        <v>68</v>
      </c>
      <c r="O18" s="103" t="s">
        <v>39</v>
      </c>
      <c r="P18" s="104" t="s">
        <v>84</v>
      </c>
      <c r="Q18" s="106">
        <v>10440000000</v>
      </c>
      <c r="R18" s="106">
        <v>0</v>
      </c>
      <c r="S18" s="106">
        <v>0</v>
      </c>
      <c r="T18" s="106">
        <v>10440000000</v>
      </c>
      <c r="U18" s="106">
        <v>0</v>
      </c>
      <c r="V18" s="106">
        <v>10440000000</v>
      </c>
      <c r="W18" s="106">
        <v>0</v>
      </c>
      <c r="X18" s="106">
        <v>10440000000</v>
      </c>
      <c r="Y18" s="106">
        <v>0</v>
      </c>
      <c r="Z18" s="106">
        <v>0</v>
      </c>
      <c r="AA18" s="106">
        <v>0</v>
      </c>
    </row>
    <row r="19" spans="1:27" ht="101.25" x14ac:dyDescent="0.25">
      <c r="A19" s="103" t="s">
        <v>32</v>
      </c>
      <c r="B19" s="104" t="s">
        <v>33</v>
      </c>
      <c r="C19" s="105" t="s">
        <v>85</v>
      </c>
      <c r="D19" s="103" t="s">
        <v>72</v>
      </c>
      <c r="E19" s="103" t="s">
        <v>86</v>
      </c>
      <c r="F19" s="103" t="s">
        <v>74</v>
      </c>
      <c r="G19" s="103" t="s">
        <v>87</v>
      </c>
      <c r="H19" s="103" t="s">
        <v>80</v>
      </c>
      <c r="I19" s="103"/>
      <c r="J19" s="103"/>
      <c r="K19" s="103"/>
      <c r="L19" s="103"/>
      <c r="M19" s="103" t="s">
        <v>37</v>
      </c>
      <c r="N19" s="103" t="s">
        <v>38</v>
      </c>
      <c r="O19" s="103" t="s">
        <v>39</v>
      </c>
      <c r="P19" s="104" t="s">
        <v>81</v>
      </c>
      <c r="Q19" s="106">
        <v>11500000000</v>
      </c>
      <c r="R19" s="106">
        <v>0</v>
      </c>
      <c r="S19" s="106">
        <v>0</v>
      </c>
      <c r="T19" s="106">
        <v>11500000000</v>
      </c>
      <c r="U19" s="106">
        <v>0</v>
      </c>
      <c r="V19" s="106">
        <v>6828368617</v>
      </c>
      <c r="W19" s="106">
        <v>4671631383</v>
      </c>
      <c r="X19" s="106">
        <v>3873875140</v>
      </c>
      <c r="Y19" s="106">
        <v>896225965</v>
      </c>
      <c r="Z19" s="106">
        <v>896225965</v>
      </c>
      <c r="AA19" s="106">
        <v>896225965</v>
      </c>
    </row>
    <row r="20" spans="1:27" ht="90" x14ac:dyDescent="0.25">
      <c r="A20" s="103" t="s">
        <v>32</v>
      </c>
      <c r="B20" s="104" t="s">
        <v>33</v>
      </c>
      <c r="C20" s="105" t="s">
        <v>88</v>
      </c>
      <c r="D20" s="103" t="s">
        <v>72</v>
      </c>
      <c r="E20" s="103" t="s">
        <v>89</v>
      </c>
      <c r="F20" s="103" t="s">
        <v>74</v>
      </c>
      <c r="G20" s="103" t="s">
        <v>87</v>
      </c>
      <c r="H20" s="103" t="s">
        <v>76</v>
      </c>
      <c r="I20" s="103"/>
      <c r="J20" s="103"/>
      <c r="K20" s="103"/>
      <c r="L20" s="103"/>
      <c r="M20" s="103" t="s">
        <v>37</v>
      </c>
      <c r="N20" s="103" t="s">
        <v>38</v>
      </c>
      <c r="O20" s="103" t="s">
        <v>39</v>
      </c>
      <c r="P20" s="104" t="s">
        <v>77</v>
      </c>
      <c r="Q20" s="106">
        <v>8000000000</v>
      </c>
      <c r="R20" s="106">
        <v>0</v>
      </c>
      <c r="S20" s="106">
        <v>0</v>
      </c>
      <c r="T20" s="106">
        <v>8000000000</v>
      </c>
      <c r="U20" s="106">
        <v>0</v>
      </c>
      <c r="V20" s="106">
        <v>8000000000</v>
      </c>
      <c r="W20" s="106">
        <v>0</v>
      </c>
      <c r="X20" s="106">
        <v>8000000000</v>
      </c>
      <c r="Y20" s="106">
        <v>0</v>
      </c>
      <c r="Z20" s="106">
        <v>0</v>
      </c>
      <c r="AA20" s="106">
        <v>0</v>
      </c>
    </row>
    <row r="21" spans="1:27" ht="67.5" x14ac:dyDescent="0.25">
      <c r="A21" s="103" t="s">
        <v>32</v>
      </c>
      <c r="B21" s="104" t="s">
        <v>33</v>
      </c>
      <c r="C21" s="105" t="s">
        <v>91</v>
      </c>
      <c r="D21" s="103" t="s">
        <v>72</v>
      </c>
      <c r="E21" s="103" t="s">
        <v>89</v>
      </c>
      <c r="F21" s="103" t="s">
        <v>74</v>
      </c>
      <c r="G21" s="103" t="s">
        <v>90</v>
      </c>
      <c r="H21" s="103" t="s">
        <v>92</v>
      </c>
      <c r="I21" s="103"/>
      <c r="J21" s="103"/>
      <c r="K21" s="103"/>
      <c r="L21" s="103"/>
      <c r="M21" s="103" t="s">
        <v>37</v>
      </c>
      <c r="N21" s="103" t="s">
        <v>93</v>
      </c>
      <c r="O21" s="103" t="s">
        <v>69</v>
      </c>
      <c r="P21" s="104" t="s">
        <v>94</v>
      </c>
      <c r="Q21" s="106">
        <v>74200000000</v>
      </c>
      <c r="R21" s="106">
        <v>0</v>
      </c>
      <c r="S21" s="106">
        <v>0</v>
      </c>
      <c r="T21" s="106">
        <v>74200000000</v>
      </c>
      <c r="U21" s="106">
        <v>0</v>
      </c>
      <c r="V21" s="106">
        <v>0</v>
      </c>
      <c r="W21" s="106">
        <v>74200000000</v>
      </c>
      <c r="X21" s="106">
        <v>0</v>
      </c>
      <c r="Y21" s="106">
        <v>0</v>
      </c>
      <c r="Z21" s="106">
        <v>0</v>
      </c>
      <c r="AA21" s="106">
        <v>0</v>
      </c>
    </row>
    <row r="22" spans="1:27" ht="33.75" x14ac:dyDescent="0.25">
      <c r="A22" s="103" t="s">
        <v>32</v>
      </c>
      <c r="B22" s="104" t="s">
        <v>33</v>
      </c>
      <c r="C22" s="105" t="s">
        <v>95</v>
      </c>
      <c r="D22" s="103" t="s">
        <v>72</v>
      </c>
      <c r="E22" s="103" t="s">
        <v>89</v>
      </c>
      <c r="F22" s="103" t="s">
        <v>74</v>
      </c>
      <c r="G22" s="103" t="s">
        <v>90</v>
      </c>
      <c r="H22" s="103" t="s">
        <v>96</v>
      </c>
      <c r="I22" s="103"/>
      <c r="J22" s="103"/>
      <c r="K22" s="103"/>
      <c r="L22" s="103"/>
      <c r="M22" s="103" t="s">
        <v>37</v>
      </c>
      <c r="N22" s="103" t="s">
        <v>38</v>
      </c>
      <c r="O22" s="103" t="s">
        <v>39</v>
      </c>
      <c r="P22" s="104" t="s">
        <v>97</v>
      </c>
      <c r="Q22" s="106">
        <v>14577000000</v>
      </c>
      <c r="R22" s="106">
        <v>0</v>
      </c>
      <c r="S22" s="106">
        <v>0</v>
      </c>
      <c r="T22" s="106">
        <v>14577000000</v>
      </c>
      <c r="U22" s="106">
        <v>0</v>
      </c>
      <c r="V22" s="106">
        <v>14577000000</v>
      </c>
      <c r="W22" s="106">
        <v>0</v>
      </c>
      <c r="X22" s="106">
        <v>8377000000</v>
      </c>
      <c r="Y22" s="106">
        <v>0</v>
      </c>
      <c r="Z22" s="106">
        <v>0</v>
      </c>
      <c r="AA22" s="106">
        <v>0</v>
      </c>
    </row>
    <row r="23" spans="1:27" ht="45" x14ac:dyDescent="0.25">
      <c r="A23" s="103" t="s">
        <v>32</v>
      </c>
      <c r="B23" s="104" t="s">
        <v>33</v>
      </c>
      <c r="C23" s="105" t="s">
        <v>98</v>
      </c>
      <c r="D23" s="103" t="s">
        <v>72</v>
      </c>
      <c r="E23" s="103" t="s">
        <v>99</v>
      </c>
      <c r="F23" s="103" t="s">
        <v>74</v>
      </c>
      <c r="G23" s="103" t="s">
        <v>87</v>
      </c>
      <c r="H23" s="103" t="s">
        <v>100</v>
      </c>
      <c r="I23" s="103"/>
      <c r="J23" s="103"/>
      <c r="K23" s="103"/>
      <c r="L23" s="103"/>
      <c r="M23" s="103" t="s">
        <v>37</v>
      </c>
      <c r="N23" s="103" t="s">
        <v>38</v>
      </c>
      <c r="O23" s="103" t="s">
        <v>39</v>
      </c>
      <c r="P23" s="104" t="s">
        <v>101</v>
      </c>
      <c r="Q23" s="106">
        <v>32500000000</v>
      </c>
      <c r="R23" s="106">
        <v>0</v>
      </c>
      <c r="S23" s="106">
        <v>0</v>
      </c>
      <c r="T23" s="106">
        <v>32500000000</v>
      </c>
      <c r="U23" s="106">
        <v>0</v>
      </c>
      <c r="V23" s="106">
        <v>17129524675.01</v>
      </c>
      <c r="W23" s="106">
        <v>15370475324.99</v>
      </c>
      <c r="X23" s="106">
        <v>9622904980.0100002</v>
      </c>
      <c r="Y23" s="106">
        <v>2114659733.21</v>
      </c>
      <c r="Z23" s="106">
        <v>2114659733.21</v>
      </c>
      <c r="AA23" s="106">
        <v>2114659733.21</v>
      </c>
    </row>
    <row r="24" spans="1:27" x14ac:dyDescent="0.25">
      <c r="A24" s="103" t="s">
        <v>1</v>
      </c>
      <c r="B24" s="104" t="s">
        <v>1</v>
      </c>
      <c r="C24" s="105" t="s">
        <v>1</v>
      </c>
      <c r="D24" s="103" t="s">
        <v>1</v>
      </c>
      <c r="E24" s="103" t="s">
        <v>1</v>
      </c>
      <c r="F24" s="103" t="s">
        <v>1</v>
      </c>
      <c r="G24" s="103" t="s">
        <v>1</v>
      </c>
      <c r="H24" s="103" t="s">
        <v>1</v>
      </c>
      <c r="I24" s="103" t="s">
        <v>1</v>
      </c>
      <c r="J24" s="103" t="s">
        <v>1</v>
      </c>
      <c r="K24" s="103" t="s">
        <v>1</v>
      </c>
      <c r="L24" s="103" t="s">
        <v>1</v>
      </c>
      <c r="M24" s="103" t="s">
        <v>1</v>
      </c>
      <c r="N24" s="103" t="s">
        <v>1</v>
      </c>
      <c r="O24" s="103" t="s">
        <v>1</v>
      </c>
      <c r="P24" s="104" t="s">
        <v>1</v>
      </c>
      <c r="Q24" s="106">
        <v>299864373124</v>
      </c>
      <c r="R24" s="106">
        <v>0</v>
      </c>
      <c r="S24" s="106">
        <v>0</v>
      </c>
      <c r="T24" s="106">
        <v>299864373124</v>
      </c>
      <c r="U24" s="106">
        <v>0</v>
      </c>
      <c r="V24" s="106">
        <v>201759192978.01001</v>
      </c>
      <c r="W24" s="106">
        <v>98105180145.990005</v>
      </c>
      <c r="X24" s="106">
        <v>164926274405.01999</v>
      </c>
      <c r="Y24" s="106">
        <v>50126647404.349998</v>
      </c>
      <c r="Z24" s="106">
        <v>50126647404.349998</v>
      </c>
      <c r="AA24" s="106">
        <v>50126647404.349998</v>
      </c>
    </row>
    <row r="25" spans="1:27" x14ac:dyDescent="0.25">
      <c r="A25" s="103" t="s">
        <v>1</v>
      </c>
      <c r="B25" s="107" t="s">
        <v>1</v>
      </c>
      <c r="C25" s="105" t="s">
        <v>1</v>
      </c>
      <c r="D25" s="103" t="s">
        <v>1</v>
      </c>
      <c r="E25" s="103" t="s">
        <v>1</v>
      </c>
      <c r="F25" s="103" t="s">
        <v>1</v>
      </c>
      <c r="G25" s="103" t="s">
        <v>1</v>
      </c>
      <c r="H25" s="103" t="s">
        <v>1</v>
      </c>
      <c r="I25" s="103" t="s">
        <v>1</v>
      </c>
      <c r="J25" s="103" t="s">
        <v>1</v>
      </c>
      <c r="K25" s="103" t="s">
        <v>1</v>
      </c>
      <c r="L25" s="103" t="s">
        <v>1</v>
      </c>
      <c r="M25" s="103" t="s">
        <v>1</v>
      </c>
      <c r="N25" s="103" t="s">
        <v>1</v>
      </c>
      <c r="O25" s="103" t="s">
        <v>1</v>
      </c>
      <c r="P25" s="104" t="s">
        <v>1</v>
      </c>
      <c r="Q25" s="108" t="s">
        <v>1</v>
      </c>
      <c r="R25" s="108" t="s">
        <v>1</v>
      </c>
      <c r="S25" s="108" t="s">
        <v>1</v>
      </c>
      <c r="T25" s="108" t="s">
        <v>1</v>
      </c>
      <c r="U25" s="108" t="s">
        <v>1</v>
      </c>
      <c r="V25" s="108" t="s">
        <v>1</v>
      </c>
      <c r="W25" s="108" t="s">
        <v>1</v>
      </c>
      <c r="X25" s="108" t="s">
        <v>1</v>
      </c>
      <c r="Y25" s="108" t="s">
        <v>1</v>
      </c>
      <c r="Z25" s="108" t="s">
        <v>1</v>
      </c>
      <c r="AA25" s="108" t="s">
        <v>1</v>
      </c>
    </row>
    <row r="26" spans="1:27" ht="0" hidden="1" customHeight="1" x14ac:dyDescent="0.25"/>
    <row r="27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T43"/>
  <sheetViews>
    <sheetView showGridLines="0" tabSelected="1" zoomScale="85" zoomScaleNormal="85" workbookViewId="0">
      <pane xSplit="4" topLeftCell="M1" activePane="topRight" state="frozen"/>
      <selection activeCell="C23" sqref="C23"/>
      <selection pane="topRight" activeCell="R9" sqref="R9"/>
    </sheetView>
  </sheetViews>
  <sheetFormatPr baseColWidth="10" defaultColWidth="11.42578125" defaultRowHeight="15" x14ac:dyDescent="0.25"/>
  <cols>
    <col min="1" max="1" width="7.42578125" bestFit="1" customWidth="1"/>
    <col min="2" max="2" width="34" customWidth="1"/>
    <col min="3" max="3" width="17.5703125" bestFit="1" customWidth="1"/>
    <col min="4" max="4" width="41.42578125" customWidth="1"/>
    <col min="5" max="5" width="23.5703125" bestFit="1" customWidth="1"/>
    <col min="6" max="6" width="18.85546875" bestFit="1" customWidth="1"/>
    <col min="7" max="7" width="20.28515625" bestFit="1" customWidth="1"/>
    <col min="8" max="8" width="23.5703125" bestFit="1" customWidth="1"/>
    <col min="9" max="9" width="20.7109375" bestFit="1" customWidth="1"/>
    <col min="10" max="10" width="23.5703125" bestFit="1" customWidth="1"/>
    <col min="11" max="11" width="23" bestFit="1" customWidth="1"/>
    <col min="12" max="12" width="23.42578125" bestFit="1" customWidth="1"/>
    <col min="13" max="15" width="21.140625" bestFit="1" customWidth="1"/>
    <col min="16" max="16" width="9.140625" style="3" bestFit="1" customWidth="1"/>
    <col min="17" max="17" width="10" style="3" bestFit="1" customWidth="1"/>
    <col min="18" max="18" width="9.85546875" style="3" bestFit="1" customWidth="1"/>
    <col min="19" max="19" width="19.42578125" bestFit="1" customWidth="1"/>
  </cols>
  <sheetData>
    <row r="1" spans="1:20" s="26" customFormat="1" ht="16.5" x14ac:dyDescent="0.3">
      <c r="A1" s="113" t="s">
        <v>119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0" s="26" customFormat="1" ht="16.5" x14ac:dyDescent="0.3">
      <c r="A2" s="113" t="s">
        <v>159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1:20" s="25" customFormat="1" ht="12.75" customHeight="1" x14ac:dyDescent="0.2">
      <c r="A3" s="114" t="s">
        <v>156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20" s="25" customFormat="1" ht="12.75" customHeight="1" x14ac:dyDescent="0.2">
      <c r="A4" s="114" t="s">
        <v>118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5" spans="1:20" s="25" customFormat="1" ht="12.75" customHeight="1" x14ac:dyDescent="0.2">
      <c r="A5" s="114" t="s">
        <v>117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</row>
    <row r="6" spans="1:20" s="25" customFormat="1" ht="12.75" x14ac:dyDescent="0.2">
      <c r="A6" s="115" t="s">
        <v>1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</row>
    <row r="7" spans="1:20" s="25" customFormat="1" ht="12.75" x14ac:dyDescent="0.2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</row>
    <row r="8" spans="1:20" x14ac:dyDescent="0.25">
      <c r="A8" s="15" t="s">
        <v>5</v>
      </c>
      <c r="B8" s="15" t="s">
        <v>6</v>
      </c>
      <c r="C8" s="24" t="s">
        <v>7</v>
      </c>
      <c r="D8" s="23" t="s">
        <v>20</v>
      </c>
      <c r="E8" s="24" t="s">
        <v>21</v>
      </c>
      <c r="F8" s="24" t="s">
        <v>22</v>
      </c>
      <c r="G8" s="24" t="s">
        <v>23</v>
      </c>
      <c r="H8" s="24" t="s">
        <v>24</v>
      </c>
      <c r="I8" s="24" t="s">
        <v>25</v>
      </c>
      <c r="J8" s="24" t="s">
        <v>26</v>
      </c>
      <c r="K8" s="24" t="s">
        <v>27</v>
      </c>
      <c r="L8" s="24" t="s">
        <v>28</v>
      </c>
      <c r="M8" s="24" t="s">
        <v>29</v>
      </c>
      <c r="N8" s="24" t="s">
        <v>30</v>
      </c>
      <c r="O8" s="24" t="s">
        <v>31</v>
      </c>
      <c r="P8" s="23" t="s">
        <v>110</v>
      </c>
      <c r="Q8" s="23" t="s">
        <v>109</v>
      </c>
      <c r="R8" s="23" t="s">
        <v>108</v>
      </c>
    </row>
    <row r="9" spans="1:20" ht="36" x14ac:dyDescent="0.25">
      <c r="A9" s="22" t="s">
        <v>32</v>
      </c>
      <c r="B9" s="21" t="s">
        <v>33</v>
      </c>
      <c r="C9" s="20" t="s">
        <v>116</v>
      </c>
      <c r="D9" s="19" t="s">
        <v>115</v>
      </c>
      <c r="E9" s="18">
        <f t="shared" ref="E9:O9" si="0">+E10+E11+E12</f>
        <v>299864373124</v>
      </c>
      <c r="F9" s="18">
        <f t="shared" si="0"/>
        <v>0</v>
      </c>
      <c r="G9" s="18">
        <f t="shared" si="0"/>
        <v>0</v>
      </c>
      <c r="H9" s="18">
        <f t="shared" si="0"/>
        <v>299864373124</v>
      </c>
      <c r="I9" s="18">
        <f t="shared" si="0"/>
        <v>0</v>
      </c>
      <c r="J9" s="18">
        <f t="shared" si="0"/>
        <v>276256156368.01001</v>
      </c>
      <c r="K9" s="18">
        <f t="shared" si="0"/>
        <v>23608216755.989998</v>
      </c>
      <c r="L9" s="18">
        <f t="shared" si="0"/>
        <v>168053337239.30002</v>
      </c>
      <c r="M9" s="18">
        <f t="shared" si="0"/>
        <v>69698803150.740005</v>
      </c>
      <c r="N9" s="18">
        <f t="shared" si="0"/>
        <v>69698803150.740005</v>
      </c>
      <c r="O9" s="18">
        <f t="shared" si="0"/>
        <v>69698803150.740005</v>
      </c>
      <c r="P9" s="17">
        <f>L9/(H9-I9)</f>
        <v>0.56043115588728698</v>
      </c>
      <c r="Q9" s="17">
        <f>M9/(H9-I9)</f>
        <v>0.23243442501893394</v>
      </c>
      <c r="R9" s="17">
        <f>+O9/(H9-I9)</f>
        <v>0.23243442501893394</v>
      </c>
      <c r="S9" s="33"/>
    </row>
    <row r="10" spans="1:20" ht="36" x14ac:dyDescent="0.25">
      <c r="A10" s="22" t="s">
        <v>32</v>
      </c>
      <c r="B10" s="21" t="s">
        <v>33</v>
      </c>
      <c r="C10" s="20" t="s">
        <v>35</v>
      </c>
      <c r="D10" s="19" t="s">
        <v>114</v>
      </c>
      <c r="E10" s="18">
        <f t="shared" ref="E10:O10" si="1">+E18+E20+E25+E29</f>
        <v>32876734000</v>
      </c>
      <c r="F10" s="18">
        <f t="shared" si="1"/>
        <v>0</v>
      </c>
      <c r="G10" s="18">
        <f t="shared" si="1"/>
        <v>0</v>
      </c>
      <c r="H10" s="18">
        <f t="shared" si="1"/>
        <v>32876734000</v>
      </c>
      <c r="I10" s="18">
        <f t="shared" si="1"/>
        <v>0</v>
      </c>
      <c r="J10" s="18">
        <f t="shared" si="1"/>
        <v>29101796662</v>
      </c>
      <c r="K10" s="18">
        <f t="shared" si="1"/>
        <v>3774937338</v>
      </c>
      <c r="L10" s="18">
        <f t="shared" si="1"/>
        <v>10612205836.57</v>
      </c>
      <c r="M10" s="18">
        <f t="shared" si="1"/>
        <v>7686820947.5300007</v>
      </c>
      <c r="N10" s="18">
        <f t="shared" si="1"/>
        <v>7686820947.5300007</v>
      </c>
      <c r="O10" s="18">
        <f t="shared" si="1"/>
        <v>7686820947.5300007</v>
      </c>
      <c r="P10" s="17">
        <f>L10/(H10-I10)</f>
        <v>0.3227877147581022</v>
      </c>
      <c r="Q10" s="17">
        <f>M10/(H10-I10)</f>
        <v>0.23380731636938148</v>
      </c>
      <c r="R10" s="17">
        <f>+O10/(H10-I10)</f>
        <v>0.23380731636938148</v>
      </c>
      <c r="S10" s="35"/>
      <c r="T10" s="35"/>
    </row>
    <row r="11" spans="1:20" ht="36" x14ac:dyDescent="0.25">
      <c r="A11" s="22" t="s">
        <v>32</v>
      </c>
      <c r="B11" s="21" t="s">
        <v>33</v>
      </c>
      <c r="C11" s="20" t="s">
        <v>113</v>
      </c>
      <c r="D11" s="19" t="s">
        <v>112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/>
      <c r="P11" s="17">
        <v>0</v>
      </c>
      <c r="Q11" s="17">
        <v>0</v>
      </c>
      <c r="R11" s="17">
        <v>0</v>
      </c>
    </row>
    <row r="12" spans="1:20" ht="36" x14ac:dyDescent="0.25">
      <c r="A12" s="22" t="s">
        <v>32</v>
      </c>
      <c r="B12" s="21" t="s">
        <v>33</v>
      </c>
      <c r="C12" s="20" t="s">
        <v>72</v>
      </c>
      <c r="D12" s="19" t="s">
        <v>111</v>
      </c>
      <c r="E12" s="18">
        <f t="shared" ref="E12:O12" si="2">E39</f>
        <v>266987639124</v>
      </c>
      <c r="F12" s="18">
        <f t="shared" si="2"/>
        <v>0</v>
      </c>
      <c r="G12" s="18">
        <f t="shared" si="2"/>
        <v>0</v>
      </c>
      <c r="H12" s="18">
        <f t="shared" si="2"/>
        <v>266987639124</v>
      </c>
      <c r="I12" s="18">
        <f t="shared" si="2"/>
        <v>0</v>
      </c>
      <c r="J12" s="18">
        <f t="shared" si="2"/>
        <v>247154359706.01001</v>
      </c>
      <c r="K12" s="18">
        <f t="shared" si="2"/>
        <v>19833279417.989998</v>
      </c>
      <c r="L12" s="18">
        <f t="shared" si="2"/>
        <v>157441131402.73001</v>
      </c>
      <c r="M12" s="18">
        <f t="shared" si="2"/>
        <v>62011982203.209999</v>
      </c>
      <c r="N12" s="18">
        <f t="shared" si="2"/>
        <v>62011982203.209999</v>
      </c>
      <c r="O12" s="18">
        <f t="shared" si="2"/>
        <v>62011982203.209999</v>
      </c>
      <c r="P12" s="17">
        <f>L12/(H12-I12)</f>
        <v>0.58969445896185435</v>
      </c>
      <c r="Q12" s="17">
        <f>M12/(H12-I12)</f>
        <v>0.23226536781505863</v>
      </c>
      <c r="R12" s="17">
        <f>+O12/(H12-I12)</f>
        <v>0.23226536781505863</v>
      </c>
      <c r="S12" s="33"/>
    </row>
    <row r="13" spans="1:20" s="16" customFormat="1" x14ac:dyDescent="0.25">
      <c r="A13" s="110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2"/>
    </row>
    <row r="14" spans="1:20" x14ac:dyDescent="0.25">
      <c r="A14" s="15" t="s">
        <v>5</v>
      </c>
      <c r="B14" s="15" t="s">
        <v>6</v>
      </c>
      <c r="C14" s="1" t="s">
        <v>7</v>
      </c>
      <c r="D14" s="15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4" t="s">
        <v>110</v>
      </c>
      <c r="Q14" s="14" t="s">
        <v>109</v>
      </c>
      <c r="R14" s="14" t="s">
        <v>108</v>
      </c>
    </row>
    <row r="15" spans="1:20" ht="22.5" x14ac:dyDescent="0.25">
      <c r="A15" s="12" t="s">
        <v>32</v>
      </c>
      <c r="B15" s="2" t="s">
        <v>33</v>
      </c>
      <c r="C15" s="11" t="s">
        <v>34</v>
      </c>
      <c r="D15" s="2" t="s">
        <v>40</v>
      </c>
      <c r="E15" s="31">
        <v>13626274000</v>
      </c>
      <c r="F15" s="31">
        <v>0</v>
      </c>
      <c r="G15" s="31">
        <v>0</v>
      </c>
      <c r="H15" s="31">
        <v>13626274000</v>
      </c>
      <c r="I15" s="31">
        <v>0</v>
      </c>
      <c r="J15" s="31">
        <v>13626274000</v>
      </c>
      <c r="K15" s="31">
        <v>0</v>
      </c>
      <c r="L15" s="31">
        <v>3418854752</v>
      </c>
      <c r="M15" s="31">
        <v>3418854752</v>
      </c>
      <c r="N15" s="31">
        <v>3418854752</v>
      </c>
      <c r="O15" s="31">
        <v>3418854752</v>
      </c>
      <c r="P15" s="17">
        <f>L15/(H15-I15)</f>
        <v>0.25090165895680655</v>
      </c>
      <c r="Q15" s="17">
        <f t="shared" ref="Q15:Q17" si="3">M15/(H15-I15)</f>
        <v>0.25090165895680655</v>
      </c>
      <c r="R15" s="17">
        <f t="shared" ref="R15:R17" si="4">+O15/(H15-I15)</f>
        <v>0.25090165895680655</v>
      </c>
    </row>
    <row r="16" spans="1:20" ht="22.5" x14ac:dyDescent="0.25">
      <c r="A16" s="12" t="s">
        <v>32</v>
      </c>
      <c r="B16" s="2" t="s">
        <v>33</v>
      </c>
      <c r="C16" s="11" t="s">
        <v>41</v>
      </c>
      <c r="D16" s="2" t="s">
        <v>43</v>
      </c>
      <c r="E16" s="31">
        <v>4801211000</v>
      </c>
      <c r="F16" s="31">
        <v>0</v>
      </c>
      <c r="G16" s="31">
        <v>0</v>
      </c>
      <c r="H16" s="31">
        <v>4801211000</v>
      </c>
      <c r="I16" s="31">
        <v>0</v>
      </c>
      <c r="J16" s="31">
        <v>4801211000</v>
      </c>
      <c r="K16" s="31">
        <v>0</v>
      </c>
      <c r="L16" s="31">
        <v>1131042694</v>
      </c>
      <c r="M16" s="31">
        <v>1130637997</v>
      </c>
      <c r="N16" s="31">
        <v>1130637997</v>
      </c>
      <c r="O16" s="31">
        <v>1130637997</v>
      </c>
      <c r="P16" s="17">
        <f t="shared" ref="P16:P17" si="5">L16/(H16-I16)</f>
        <v>0.23557446110991581</v>
      </c>
      <c r="Q16" s="17">
        <f t="shared" si="3"/>
        <v>0.23549017050073409</v>
      </c>
      <c r="R16" s="17">
        <f t="shared" si="4"/>
        <v>0.23549017050073409</v>
      </c>
    </row>
    <row r="17" spans="1:19" ht="22.5" x14ac:dyDescent="0.25">
      <c r="A17" s="12" t="s">
        <v>32</v>
      </c>
      <c r="B17" s="2" t="s">
        <v>33</v>
      </c>
      <c r="C17" s="11" t="s">
        <v>44</v>
      </c>
      <c r="D17" s="2" t="s">
        <v>46</v>
      </c>
      <c r="E17" s="31">
        <v>2290330000</v>
      </c>
      <c r="F17" s="31">
        <v>0</v>
      </c>
      <c r="G17" s="31">
        <v>0</v>
      </c>
      <c r="H17" s="31">
        <v>2290330000</v>
      </c>
      <c r="I17" s="31">
        <v>0</v>
      </c>
      <c r="J17" s="31">
        <v>2290330000</v>
      </c>
      <c r="K17" s="31">
        <v>0</v>
      </c>
      <c r="L17" s="31">
        <v>539116722</v>
      </c>
      <c r="M17" s="31">
        <v>539116722</v>
      </c>
      <c r="N17" s="31">
        <v>539116722</v>
      </c>
      <c r="O17" s="31">
        <v>539116722</v>
      </c>
      <c r="P17" s="17">
        <f t="shared" si="5"/>
        <v>0.23538822877052651</v>
      </c>
      <c r="Q17" s="17">
        <f t="shared" si="3"/>
        <v>0.23538822877052651</v>
      </c>
      <c r="R17" s="17">
        <f t="shared" si="4"/>
        <v>0.23538822877052651</v>
      </c>
    </row>
    <row r="18" spans="1:19" s="4" customFormat="1" x14ac:dyDescent="0.25">
      <c r="A18" s="10"/>
      <c r="B18" s="9"/>
      <c r="C18" s="8"/>
      <c r="D18" s="7" t="s">
        <v>107</v>
      </c>
      <c r="E18" s="6">
        <f t="shared" ref="E18:O18" si="6">SUM(E15:E17)</f>
        <v>20717815000</v>
      </c>
      <c r="F18" s="6">
        <f t="shared" si="6"/>
        <v>0</v>
      </c>
      <c r="G18" s="6">
        <f t="shared" si="6"/>
        <v>0</v>
      </c>
      <c r="H18" s="6">
        <f t="shared" si="6"/>
        <v>20717815000</v>
      </c>
      <c r="I18" s="6">
        <f t="shared" si="6"/>
        <v>0</v>
      </c>
      <c r="J18" s="6">
        <f t="shared" si="6"/>
        <v>20717815000</v>
      </c>
      <c r="K18" s="6">
        <f t="shared" si="6"/>
        <v>0</v>
      </c>
      <c r="L18" s="6">
        <f t="shared" si="6"/>
        <v>5089014168</v>
      </c>
      <c r="M18" s="6">
        <f t="shared" si="6"/>
        <v>5088609471</v>
      </c>
      <c r="N18" s="6">
        <f t="shared" si="6"/>
        <v>5088609471</v>
      </c>
      <c r="O18" s="6">
        <f t="shared" si="6"/>
        <v>5088609471</v>
      </c>
      <c r="P18" s="5">
        <f>L18/(H18-I18)</f>
        <v>0.24563469497145332</v>
      </c>
      <c r="Q18" s="5">
        <f>M18/(H18-I18)</f>
        <v>0.24561516120305157</v>
      </c>
      <c r="R18" s="5">
        <f>+O18/(H18-I18)</f>
        <v>0.24561516120305157</v>
      </c>
      <c r="S18" s="33"/>
    </row>
    <row r="19" spans="1:19" ht="22.5" x14ac:dyDescent="0.25">
      <c r="A19" s="12" t="s">
        <v>32</v>
      </c>
      <c r="B19" s="2" t="s">
        <v>33</v>
      </c>
      <c r="C19" s="11" t="s">
        <v>47</v>
      </c>
      <c r="D19" s="13" t="s">
        <v>48</v>
      </c>
      <c r="E19" s="31">
        <v>9714150000</v>
      </c>
      <c r="F19" s="31">
        <v>0</v>
      </c>
      <c r="G19" s="31">
        <v>0</v>
      </c>
      <c r="H19" s="31">
        <v>9714150000</v>
      </c>
      <c r="I19" s="31">
        <v>0</v>
      </c>
      <c r="J19" s="31">
        <v>7954573955</v>
      </c>
      <c r="K19" s="31">
        <v>1759576045</v>
      </c>
      <c r="L19" s="31">
        <v>5198627572.5699997</v>
      </c>
      <c r="M19" s="31">
        <v>2273647380.5300002</v>
      </c>
      <c r="N19" s="31">
        <v>2273647380.5300002</v>
      </c>
      <c r="O19" s="31">
        <v>2273647380.5300002</v>
      </c>
      <c r="P19" s="17">
        <f>L19/(H19-I19)</f>
        <v>0.53516031485719284</v>
      </c>
      <c r="Q19" s="17">
        <f>M19/(H19-I19)</f>
        <v>0.23405520611993846</v>
      </c>
      <c r="R19" s="17">
        <f>+O19/(H19-I19)</f>
        <v>0.23405520611993846</v>
      </c>
      <c r="S19" s="33"/>
    </row>
    <row r="20" spans="1:19" s="4" customFormat="1" x14ac:dyDescent="0.25">
      <c r="A20" s="10"/>
      <c r="B20" s="9"/>
      <c r="C20" s="8"/>
      <c r="D20" s="7" t="s">
        <v>106</v>
      </c>
      <c r="E20" s="6">
        <f t="shared" ref="E20:O20" si="7">SUM(E19)</f>
        <v>9714150000</v>
      </c>
      <c r="F20" s="6">
        <f t="shared" si="7"/>
        <v>0</v>
      </c>
      <c r="G20" s="6">
        <f t="shared" si="7"/>
        <v>0</v>
      </c>
      <c r="H20" s="6">
        <f t="shared" si="7"/>
        <v>9714150000</v>
      </c>
      <c r="I20" s="6">
        <f t="shared" si="7"/>
        <v>0</v>
      </c>
      <c r="J20" s="6">
        <f t="shared" si="7"/>
        <v>7954573955</v>
      </c>
      <c r="K20" s="6">
        <f t="shared" si="7"/>
        <v>1759576045</v>
      </c>
      <c r="L20" s="6">
        <f t="shared" si="7"/>
        <v>5198627572.5699997</v>
      </c>
      <c r="M20" s="6">
        <f t="shared" si="7"/>
        <v>2273647380.5300002</v>
      </c>
      <c r="N20" s="6">
        <f t="shared" si="7"/>
        <v>2273647380.5300002</v>
      </c>
      <c r="O20" s="6">
        <f t="shared" si="7"/>
        <v>2273647380.5300002</v>
      </c>
      <c r="P20" s="5">
        <f>L20/(H20-I20)</f>
        <v>0.53516031485719284</v>
      </c>
      <c r="Q20" s="5">
        <f>M20/(H20-I20)</f>
        <v>0.23405520611993846</v>
      </c>
      <c r="R20" s="5">
        <f>+O20/(H20-I20)</f>
        <v>0.23405520611993846</v>
      </c>
    </row>
    <row r="21" spans="1:19" ht="22.5" x14ac:dyDescent="0.25">
      <c r="A21" s="12" t="s">
        <v>32</v>
      </c>
      <c r="B21" s="2" t="s">
        <v>33</v>
      </c>
      <c r="C21" s="11" t="s">
        <v>49</v>
      </c>
      <c r="D21" s="2" t="s">
        <v>52</v>
      </c>
      <c r="E21" s="31">
        <v>47935000</v>
      </c>
      <c r="F21" s="31">
        <v>0</v>
      </c>
      <c r="G21" s="31">
        <v>0</v>
      </c>
      <c r="H21" s="31">
        <v>47935000</v>
      </c>
      <c r="I21" s="31">
        <v>0</v>
      </c>
      <c r="J21" s="31">
        <v>47935000</v>
      </c>
      <c r="K21" s="31">
        <v>0</v>
      </c>
      <c r="L21" s="31">
        <v>24576389</v>
      </c>
      <c r="M21" s="31">
        <v>24576389</v>
      </c>
      <c r="N21" s="31">
        <v>24576389</v>
      </c>
      <c r="O21" s="31">
        <v>24576389</v>
      </c>
      <c r="P21" s="17">
        <f t="shared" ref="P21:P24" si="8">L21/(H21-I21)</f>
        <v>0.51270238865129858</v>
      </c>
      <c r="Q21" s="17">
        <f t="shared" ref="Q21:Q24" si="9">M21/(H21-I21)</f>
        <v>0.51270238865129858</v>
      </c>
      <c r="R21" s="17">
        <f t="shared" ref="R21:R24" si="10">+O21/(H21-I21)</f>
        <v>0.51270238865129858</v>
      </c>
    </row>
    <row r="22" spans="1:19" ht="22.5" x14ac:dyDescent="0.25">
      <c r="A22" s="12" t="s">
        <v>32</v>
      </c>
      <c r="B22" s="2" t="s">
        <v>33</v>
      </c>
      <c r="C22" s="11" t="s">
        <v>53</v>
      </c>
      <c r="D22" s="2" t="s">
        <v>56</v>
      </c>
      <c r="E22" s="31">
        <v>72557000</v>
      </c>
      <c r="F22" s="31">
        <v>0</v>
      </c>
      <c r="G22" s="31">
        <v>0</v>
      </c>
      <c r="H22" s="31">
        <v>72557000</v>
      </c>
      <c r="I22" s="31">
        <v>0</v>
      </c>
      <c r="J22" s="31">
        <v>72557000</v>
      </c>
      <c r="K22" s="31">
        <v>0</v>
      </c>
      <c r="L22" s="31">
        <v>72557000</v>
      </c>
      <c r="M22" s="31">
        <v>72557000</v>
      </c>
      <c r="N22" s="31">
        <v>72557000</v>
      </c>
      <c r="O22" s="31">
        <v>72557000</v>
      </c>
      <c r="P22" s="17">
        <f t="shared" si="8"/>
        <v>1</v>
      </c>
      <c r="Q22" s="17">
        <f t="shared" si="9"/>
        <v>1</v>
      </c>
      <c r="R22" s="17">
        <f t="shared" si="10"/>
        <v>1</v>
      </c>
    </row>
    <row r="23" spans="1:19" ht="22.5" x14ac:dyDescent="0.25">
      <c r="A23" s="12" t="s">
        <v>32</v>
      </c>
      <c r="B23" s="2" t="s">
        <v>33</v>
      </c>
      <c r="C23" s="11" t="s">
        <v>57</v>
      </c>
      <c r="D23" s="2" t="s">
        <v>59</v>
      </c>
      <c r="E23" s="31">
        <v>80619000</v>
      </c>
      <c r="F23" s="31">
        <v>0</v>
      </c>
      <c r="G23" s="31">
        <v>0</v>
      </c>
      <c r="H23" s="31">
        <v>80619000</v>
      </c>
      <c r="I23" s="31">
        <v>0</v>
      </c>
      <c r="J23" s="31">
        <v>80619000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17">
        <f t="shared" si="8"/>
        <v>0</v>
      </c>
      <c r="Q23" s="17">
        <f t="shared" si="9"/>
        <v>0</v>
      </c>
      <c r="R23" s="17">
        <f t="shared" si="10"/>
        <v>0</v>
      </c>
    </row>
    <row r="24" spans="1:19" ht="22.5" x14ac:dyDescent="0.25">
      <c r="A24" s="12" t="s">
        <v>32</v>
      </c>
      <c r="B24" s="2" t="s">
        <v>33</v>
      </c>
      <c r="C24" s="11" t="s">
        <v>60</v>
      </c>
      <c r="D24" s="2" t="s">
        <v>61</v>
      </c>
      <c r="E24" s="31">
        <v>1321383000</v>
      </c>
      <c r="F24" s="31">
        <v>0</v>
      </c>
      <c r="G24" s="31">
        <v>0</v>
      </c>
      <c r="H24" s="31">
        <v>1321383000</v>
      </c>
      <c r="I24" s="31">
        <v>0</v>
      </c>
      <c r="J24" s="31">
        <v>54212707</v>
      </c>
      <c r="K24" s="31">
        <v>1267170293</v>
      </c>
      <c r="L24" s="31">
        <v>54212707</v>
      </c>
      <c r="M24" s="31">
        <v>54212707</v>
      </c>
      <c r="N24" s="31">
        <v>54212707</v>
      </c>
      <c r="O24" s="31">
        <v>54212707</v>
      </c>
      <c r="P24" s="17">
        <f t="shared" si="8"/>
        <v>4.1027247209930805E-2</v>
      </c>
      <c r="Q24" s="17">
        <f t="shared" si="9"/>
        <v>4.1027247209930805E-2</v>
      </c>
      <c r="R24" s="17">
        <f t="shared" si="10"/>
        <v>4.1027247209930805E-2</v>
      </c>
    </row>
    <row r="25" spans="1:19" s="4" customFormat="1" x14ac:dyDescent="0.25">
      <c r="A25" s="10"/>
      <c r="B25" s="9"/>
      <c r="C25" s="8"/>
      <c r="D25" s="7" t="s">
        <v>105</v>
      </c>
      <c r="E25" s="6">
        <f t="shared" ref="E25:O25" si="11">SUM(E21:E24)</f>
        <v>1522494000</v>
      </c>
      <c r="F25" s="6">
        <f t="shared" si="11"/>
        <v>0</v>
      </c>
      <c r="G25" s="6">
        <f t="shared" si="11"/>
        <v>0</v>
      </c>
      <c r="H25" s="6">
        <f t="shared" si="11"/>
        <v>1522494000</v>
      </c>
      <c r="I25" s="6">
        <f t="shared" si="11"/>
        <v>0</v>
      </c>
      <c r="J25" s="6">
        <f t="shared" si="11"/>
        <v>255323707</v>
      </c>
      <c r="K25" s="6">
        <f t="shared" si="11"/>
        <v>1267170293</v>
      </c>
      <c r="L25" s="6">
        <f t="shared" si="11"/>
        <v>151346096</v>
      </c>
      <c r="M25" s="6">
        <f t="shared" si="11"/>
        <v>151346096</v>
      </c>
      <c r="N25" s="6">
        <f t="shared" si="11"/>
        <v>151346096</v>
      </c>
      <c r="O25" s="6">
        <f t="shared" si="11"/>
        <v>151346096</v>
      </c>
      <c r="P25" s="5">
        <f>L25/(H25-I25)</f>
        <v>9.9406694541981769E-2</v>
      </c>
      <c r="Q25" s="5">
        <f>M25/(H25-I25)</f>
        <v>9.9406694541981769E-2</v>
      </c>
      <c r="R25" s="5">
        <f>+O25/(H25-I25)</f>
        <v>9.9406694541981769E-2</v>
      </c>
      <c r="S25" s="33">
        <f>L25-M25</f>
        <v>0</v>
      </c>
    </row>
    <row r="26" spans="1:19" ht="22.5" x14ac:dyDescent="0.25">
      <c r="A26" s="12" t="s">
        <v>32</v>
      </c>
      <c r="B26" s="2" t="s">
        <v>33</v>
      </c>
      <c r="C26" s="11" t="s">
        <v>62</v>
      </c>
      <c r="D26" s="13" t="s">
        <v>64</v>
      </c>
      <c r="E26" s="31">
        <v>199126000</v>
      </c>
      <c r="F26" s="31">
        <v>0</v>
      </c>
      <c r="G26" s="31">
        <v>0</v>
      </c>
      <c r="H26" s="31">
        <v>199126000</v>
      </c>
      <c r="I26" s="31">
        <v>0</v>
      </c>
      <c r="J26" s="31">
        <v>174084000</v>
      </c>
      <c r="K26" s="31">
        <v>25042000</v>
      </c>
      <c r="L26" s="31">
        <v>173218000</v>
      </c>
      <c r="M26" s="31">
        <v>173218000</v>
      </c>
      <c r="N26" s="31">
        <v>173218000</v>
      </c>
      <c r="O26" s="31">
        <v>173218000</v>
      </c>
      <c r="P26" s="17">
        <f t="shared" ref="P26:P28" si="12">L26/(H26-I26)</f>
        <v>0.86989142552956422</v>
      </c>
      <c r="Q26" s="17">
        <f t="shared" ref="Q26:Q28" si="13">M26/(H26-I26)</f>
        <v>0.86989142552956422</v>
      </c>
      <c r="R26" s="17">
        <f t="shared" ref="R26:R28" si="14">+O26/(H26-I26)</f>
        <v>0.86989142552956422</v>
      </c>
    </row>
    <row r="27" spans="1:19" ht="22.5" x14ac:dyDescent="0.25">
      <c r="A27" s="12" t="s">
        <v>32</v>
      </c>
      <c r="B27" s="2" t="s">
        <v>33</v>
      </c>
      <c r="C27" s="11" t="s">
        <v>65</v>
      </c>
      <c r="D27" s="13" t="s">
        <v>66</v>
      </c>
      <c r="E27" s="31">
        <v>749000</v>
      </c>
      <c r="F27" s="31">
        <v>0</v>
      </c>
      <c r="G27" s="31">
        <v>0</v>
      </c>
      <c r="H27" s="31">
        <v>749000</v>
      </c>
      <c r="I27" s="31">
        <v>0</v>
      </c>
      <c r="J27" s="31">
        <v>0</v>
      </c>
      <c r="K27" s="31">
        <v>749000</v>
      </c>
      <c r="L27" s="31">
        <v>0</v>
      </c>
      <c r="M27" s="31">
        <v>0</v>
      </c>
      <c r="N27" s="31">
        <v>0</v>
      </c>
      <c r="O27" s="31">
        <v>0</v>
      </c>
      <c r="P27" s="17">
        <f t="shared" si="12"/>
        <v>0</v>
      </c>
      <c r="Q27" s="17">
        <f t="shared" si="13"/>
        <v>0</v>
      </c>
      <c r="R27" s="17">
        <f t="shared" si="14"/>
        <v>0</v>
      </c>
    </row>
    <row r="28" spans="1:19" ht="22.5" x14ac:dyDescent="0.25">
      <c r="A28" s="12" t="s">
        <v>32</v>
      </c>
      <c r="B28" s="2" t="s">
        <v>33</v>
      </c>
      <c r="C28" s="11" t="s">
        <v>67</v>
      </c>
      <c r="D28" s="13" t="s">
        <v>70</v>
      </c>
      <c r="E28" s="31">
        <v>722400000</v>
      </c>
      <c r="F28" s="31">
        <v>0</v>
      </c>
      <c r="G28" s="31">
        <v>0</v>
      </c>
      <c r="H28" s="31">
        <v>722400000</v>
      </c>
      <c r="I28" s="31">
        <v>0</v>
      </c>
      <c r="J28" s="31">
        <v>0</v>
      </c>
      <c r="K28" s="31">
        <v>722400000</v>
      </c>
      <c r="L28" s="31">
        <v>0</v>
      </c>
      <c r="M28" s="31">
        <v>0</v>
      </c>
      <c r="N28" s="31">
        <v>0</v>
      </c>
      <c r="O28" s="31">
        <v>0</v>
      </c>
      <c r="P28" s="17">
        <f t="shared" si="12"/>
        <v>0</v>
      </c>
      <c r="Q28" s="17">
        <f t="shared" si="13"/>
        <v>0</v>
      </c>
      <c r="R28" s="17">
        <f t="shared" si="14"/>
        <v>0</v>
      </c>
    </row>
    <row r="29" spans="1:19" s="4" customFormat="1" x14ac:dyDescent="0.25">
      <c r="A29" s="10"/>
      <c r="B29" s="9"/>
      <c r="C29" s="8"/>
      <c r="D29" s="7" t="s">
        <v>104</v>
      </c>
      <c r="E29" s="6">
        <f t="shared" ref="E29:O29" si="15">SUM(E26:E28)</f>
        <v>922275000</v>
      </c>
      <c r="F29" s="6">
        <f t="shared" si="15"/>
        <v>0</v>
      </c>
      <c r="G29" s="6">
        <f t="shared" si="15"/>
        <v>0</v>
      </c>
      <c r="H29" s="6">
        <f t="shared" si="15"/>
        <v>922275000</v>
      </c>
      <c r="I29" s="6">
        <f t="shared" si="15"/>
        <v>0</v>
      </c>
      <c r="J29" s="6">
        <f t="shared" si="15"/>
        <v>174084000</v>
      </c>
      <c r="K29" s="6">
        <f t="shared" si="15"/>
        <v>748191000</v>
      </c>
      <c r="L29" s="6">
        <f t="shared" si="15"/>
        <v>173218000</v>
      </c>
      <c r="M29" s="6">
        <f t="shared" si="15"/>
        <v>173218000</v>
      </c>
      <c r="N29" s="6">
        <f t="shared" si="15"/>
        <v>173218000</v>
      </c>
      <c r="O29" s="6">
        <f t="shared" si="15"/>
        <v>173218000</v>
      </c>
      <c r="P29" s="5">
        <f>L29/(H29-I29)</f>
        <v>0.18781599848201458</v>
      </c>
      <c r="Q29" s="5">
        <f>M29/(H29-I29)</f>
        <v>0.18781599848201458</v>
      </c>
      <c r="R29" s="5">
        <f>+O29/(H29-I29)</f>
        <v>0.18781599848201458</v>
      </c>
    </row>
    <row r="30" spans="1:19" s="4" customFormat="1" x14ac:dyDescent="0.25">
      <c r="A30" s="10"/>
      <c r="B30" s="9"/>
      <c r="C30" s="8"/>
      <c r="D30" s="7" t="s">
        <v>103</v>
      </c>
      <c r="E30" s="6">
        <f t="shared" ref="E30:O30" si="16">+E18+E20+E25+E29</f>
        <v>32876734000</v>
      </c>
      <c r="F30" s="6">
        <f t="shared" si="16"/>
        <v>0</v>
      </c>
      <c r="G30" s="6">
        <f t="shared" si="16"/>
        <v>0</v>
      </c>
      <c r="H30" s="6">
        <f t="shared" si="16"/>
        <v>32876734000</v>
      </c>
      <c r="I30" s="6">
        <f t="shared" si="16"/>
        <v>0</v>
      </c>
      <c r="J30" s="6">
        <f t="shared" si="16"/>
        <v>29101796662</v>
      </c>
      <c r="K30" s="6">
        <f t="shared" si="16"/>
        <v>3774937338</v>
      </c>
      <c r="L30" s="6">
        <f t="shared" si="16"/>
        <v>10612205836.57</v>
      </c>
      <c r="M30" s="6">
        <f t="shared" si="16"/>
        <v>7686820947.5300007</v>
      </c>
      <c r="N30" s="6">
        <f t="shared" si="16"/>
        <v>7686820947.5300007</v>
      </c>
      <c r="O30" s="6">
        <f t="shared" si="16"/>
        <v>7686820947.5300007</v>
      </c>
      <c r="P30" s="5">
        <f>L30/(H30-I30)</f>
        <v>0.3227877147581022</v>
      </c>
      <c r="Q30" s="5">
        <f>M30/(H30-I30)</f>
        <v>0.23380731636938148</v>
      </c>
      <c r="R30" s="5">
        <f>+O30/(H30-I30)</f>
        <v>0.23380731636938148</v>
      </c>
    </row>
    <row r="31" spans="1:19" ht="45" x14ac:dyDescent="0.25">
      <c r="A31" s="12" t="s">
        <v>32</v>
      </c>
      <c r="B31" s="2" t="s">
        <v>33</v>
      </c>
      <c r="C31" s="30" t="s">
        <v>71</v>
      </c>
      <c r="D31" s="2" t="s">
        <v>77</v>
      </c>
      <c r="E31" s="31">
        <v>64716467985</v>
      </c>
      <c r="F31" s="31">
        <v>0</v>
      </c>
      <c r="G31" s="31">
        <v>0</v>
      </c>
      <c r="H31" s="31">
        <v>64716467985</v>
      </c>
      <c r="I31" s="31">
        <v>0</v>
      </c>
      <c r="J31" s="31">
        <v>64716467985</v>
      </c>
      <c r="K31" s="31">
        <v>0</v>
      </c>
      <c r="L31" s="31">
        <v>64716467985</v>
      </c>
      <c r="M31" s="31">
        <v>35384000000</v>
      </c>
      <c r="N31" s="31">
        <v>35384000000</v>
      </c>
      <c r="O31" s="31">
        <v>35384000000</v>
      </c>
      <c r="P31" s="17">
        <f t="shared" ref="P31:P38" si="17">L31/(H31-I31)</f>
        <v>1</v>
      </c>
      <c r="Q31" s="17">
        <f t="shared" ref="Q31:Q38" si="18">M31/(H31-I31)</f>
        <v>0.54675418949317989</v>
      </c>
      <c r="R31" s="17">
        <f t="shared" ref="R31:R38" si="19">+O31/(H31-I31)</f>
        <v>0.54675418949317989</v>
      </c>
    </row>
    <row r="32" spans="1:19" ht="45" x14ac:dyDescent="0.25">
      <c r="A32" s="12" t="s">
        <v>32</v>
      </c>
      <c r="B32" s="2" t="s">
        <v>33</v>
      </c>
      <c r="C32" s="30" t="s">
        <v>71</v>
      </c>
      <c r="D32" s="2" t="s">
        <v>77</v>
      </c>
      <c r="E32" s="31">
        <v>51054171139</v>
      </c>
      <c r="F32" s="31">
        <v>0</v>
      </c>
      <c r="G32" s="31">
        <v>0</v>
      </c>
      <c r="H32" s="31">
        <v>51054171139</v>
      </c>
      <c r="I32" s="31">
        <v>0</v>
      </c>
      <c r="J32" s="31">
        <v>51054171139</v>
      </c>
      <c r="K32" s="31">
        <v>0</v>
      </c>
      <c r="L32" s="31">
        <v>51054171139</v>
      </c>
      <c r="M32" s="31">
        <v>21951500000</v>
      </c>
      <c r="N32" s="31">
        <v>21951500000</v>
      </c>
      <c r="O32" s="31">
        <v>21951500000</v>
      </c>
      <c r="P32" s="17">
        <f t="shared" si="17"/>
        <v>1</v>
      </c>
      <c r="Q32" s="17">
        <f t="shared" si="18"/>
        <v>0.42996486888867286</v>
      </c>
      <c r="R32" s="17">
        <f t="shared" si="19"/>
        <v>0.42996486888867286</v>
      </c>
    </row>
    <row r="33" spans="1:18" ht="56.25" x14ac:dyDescent="0.25">
      <c r="A33" s="12" t="s">
        <v>32</v>
      </c>
      <c r="B33" s="2" t="s">
        <v>33</v>
      </c>
      <c r="C33" s="30" t="s">
        <v>82</v>
      </c>
      <c r="D33" s="2" t="s">
        <v>84</v>
      </c>
      <c r="E33" s="31">
        <v>10440000000</v>
      </c>
      <c r="F33" s="31">
        <v>0</v>
      </c>
      <c r="G33" s="31">
        <v>0</v>
      </c>
      <c r="H33" s="31">
        <v>10440000000</v>
      </c>
      <c r="I33" s="31">
        <v>0</v>
      </c>
      <c r="J33" s="31">
        <v>10440000000</v>
      </c>
      <c r="K33" s="31">
        <v>0</v>
      </c>
      <c r="L33" s="31">
        <v>10440000000</v>
      </c>
      <c r="M33" s="31">
        <v>0</v>
      </c>
      <c r="N33" s="31">
        <v>0</v>
      </c>
      <c r="O33" s="31">
        <v>0</v>
      </c>
      <c r="P33" s="17">
        <f t="shared" si="17"/>
        <v>1</v>
      </c>
      <c r="Q33" s="17">
        <f t="shared" si="18"/>
        <v>0</v>
      </c>
      <c r="R33" s="17">
        <f t="shared" si="19"/>
        <v>0</v>
      </c>
    </row>
    <row r="34" spans="1:18" ht="56.25" x14ac:dyDescent="0.25">
      <c r="A34" s="12" t="s">
        <v>32</v>
      </c>
      <c r="B34" s="2" t="s">
        <v>33</v>
      </c>
      <c r="C34" s="30" t="s">
        <v>85</v>
      </c>
      <c r="D34" s="2" t="s">
        <v>81</v>
      </c>
      <c r="E34" s="31">
        <v>11500000000</v>
      </c>
      <c r="F34" s="31">
        <v>0</v>
      </c>
      <c r="G34" s="31">
        <v>0</v>
      </c>
      <c r="H34" s="31">
        <v>11500000000</v>
      </c>
      <c r="I34" s="31">
        <v>0</v>
      </c>
      <c r="J34" s="31">
        <v>7330954320</v>
      </c>
      <c r="K34" s="31">
        <v>4169045680</v>
      </c>
      <c r="L34" s="31">
        <v>4046412954</v>
      </c>
      <c r="M34" s="31">
        <v>1345594329</v>
      </c>
      <c r="N34" s="31">
        <v>1345594329</v>
      </c>
      <c r="O34" s="31">
        <v>1345594329</v>
      </c>
      <c r="P34" s="17">
        <f t="shared" si="17"/>
        <v>0.35186199600000001</v>
      </c>
      <c r="Q34" s="17">
        <f t="shared" si="18"/>
        <v>0.11700820252173913</v>
      </c>
      <c r="R34" s="17">
        <f t="shared" si="19"/>
        <v>0.11700820252173913</v>
      </c>
    </row>
    <row r="35" spans="1:18" ht="45" x14ac:dyDescent="0.25">
      <c r="A35" s="12" t="s">
        <v>32</v>
      </c>
      <c r="B35" s="2" t="s">
        <v>33</v>
      </c>
      <c r="C35" s="30" t="s">
        <v>88</v>
      </c>
      <c r="D35" s="2" t="s">
        <v>77</v>
      </c>
      <c r="E35" s="31">
        <v>8000000000</v>
      </c>
      <c r="F35" s="31">
        <v>0</v>
      </c>
      <c r="G35" s="31">
        <v>0</v>
      </c>
      <c r="H35" s="31">
        <v>8000000000</v>
      </c>
      <c r="I35" s="31">
        <v>0</v>
      </c>
      <c r="J35" s="31">
        <v>8000000000</v>
      </c>
      <c r="K35" s="31">
        <v>0</v>
      </c>
      <c r="L35" s="31">
        <v>8000000000</v>
      </c>
      <c r="M35" s="31">
        <v>0</v>
      </c>
      <c r="N35" s="31">
        <v>0</v>
      </c>
      <c r="O35" s="31">
        <v>0</v>
      </c>
      <c r="P35" s="17">
        <f t="shared" si="17"/>
        <v>1</v>
      </c>
      <c r="Q35" s="17">
        <f t="shared" si="18"/>
        <v>0</v>
      </c>
      <c r="R35" s="17">
        <f t="shared" si="19"/>
        <v>0</v>
      </c>
    </row>
    <row r="36" spans="1:18" ht="33.75" x14ac:dyDescent="0.25">
      <c r="A36" s="12" t="s">
        <v>32</v>
      </c>
      <c r="B36" s="2" t="s">
        <v>33</v>
      </c>
      <c r="C36" s="30" t="s">
        <v>91</v>
      </c>
      <c r="D36" s="2" t="s">
        <v>94</v>
      </c>
      <c r="E36" s="31">
        <v>74200000000</v>
      </c>
      <c r="F36" s="31">
        <v>0</v>
      </c>
      <c r="G36" s="31">
        <v>0</v>
      </c>
      <c r="H36" s="31">
        <v>74200000000</v>
      </c>
      <c r="I36" s="31">
        <v>0</v>
      </c>
      <c r="J36" s="31">
        <v>72700880004</v>
      </c>
      <c r="K36" s="31">
        <v>1499119996</v>
      </c>
      <c r="L36" s="31">
        <v>0</v>
      </c>
      <c r="M36" s="31">
        <v>0</v>
      </c>
      <c r="N36" s="31">
        <v>0</v>
      </c>
      <c r="O36" s="31">
        <v>0</v>
      </c>
      <c r="P36" s="17">
        <f t="shared" si="17"/>
        <v>0</v>
      </c>
      <c r="Q36" s="17">
        <f t="shared" si="18"/>
        <v>0</v>
      </c>
      <c r="R36" s="17">
        <f t="shared" si="19"/>
        <v>0</v>
      </c>
    </row>
    <row r="37" spans="1:18" ht="22.5" x14ac:dyDescent="0.25">
      <c r="A37" s="12" t="s">
        <v>32</v>
      </c>
      <c r="B37" s="2" t="s">
        <v>33</v>
      </c>
      <c r="C37" s="30" t="s">
        <v>95</v>
      </c>
      <c r="D37" s="2" t="s">
        <v>97</v>
      </c>
      <c r="E37" s="31">
        <v>14577000000</v>
      </c>
      <c r="F37" s="31">
        <v>0</v>
      </c>
      <c r="G37" s="31">
        <v>0</v>
      </c>
      <c r="H37" s="31">
        <v>14577000000</v>
      </c>
      <c r="I37" s="31">
        <v>0</v>
      </c>
      <c r="J37" s="31">
        <v>14577000000</v>
      </c>
      <c r="K37" s="31">
        <v>0</v>
      </c>
      <c r="L37" s="31">
        <v>8377000000</v>
      </c>
      <c r="M37" s="31">
        <v>0</v>
      </c>
      <c r="N37" s="31">
        <v>0</v>
      </c>
      <c r="O37" s="31">
        <v>0</v>
      </c>
      <c r="P37" s="17">
        <f t="shared" si="17"/>
        <v>0.57467242916923922</v>
      </c>
      <c r="Q37" s="17">
        <f t="shared" si="18"/>
        <v>0</v>
      </c>
      <c r="R37" s="17">
        <f t="shared" si="19"/>
        <v>0</v>
      </c>
    </row>
    <row r="38" spans="1:18" ht="33.75" x14ac:dyDescent="0.25">
      <c r="A38" s="12" t="s">
        <v>32</v>
      </c>
      <c r="B38" s="2" t="s">
        <v>33</v>
      </c>
      <c r="C38" s="30" t="s">
        <v>98</v>
      </c>
      <c r="D38" s="2" t="s">
        <v>101</v>
      </c>
      <c r="E38" s="31">
        <v>32500000000</v>
      </c>
      <c r="F38" s="31">
        <v>0</v>
      </c>
      <c r="G38" s="31">
        <v>0</v>
      </c>
      <c r="H38" s="31">
        <v>32500000000</v>
      </c>
      <c r="I38" s="31">
        <v>0</v>
      </c>
      <c r="J38" s="31">
        <v>18334886258.009998</v>
      </c>
      <c r="K38" s="31">
        <v>14165113741.99</v>
      </c>
      <c r="L38" s="31">
        <v>10807079324.73</v>
      </c>
      <c r="M38" s="31">
        <v>3330887874.21</v>
      </c>
      <c r="N38" s="31">
        <v>3330887874.21</v>
      </c>
      <c r="O38" s="31">
        <v>3330887874.21</v>
      </c>
      <c r="P38" s="17">
        <f t="shared" si="17"/>
        <v>0.33252551768399996</v>
      </c>
      <c r="Q38" s="17">
        <f t="shared" si="18"/>
        <v>0.10248885766800001</v>
      </c>
      <c r="R38" s="17">
        <f t="shared" si="19"/>
        <v>0.10248885766800001</v>
      </c>
    </row>
    <row r="39" spans="1:18" s="4" customFormat="1" x14ac:dyDescent="0.25">
      <c r="A39" s="10"/>
      <c r="B39" s="9"/>
      <c r="C39" s="8"/>
      <c r="D39" s="7" t="s">
        <v>102</v>
      </c>
      <c r="E39" s="6">
        <f t="shared" ref="E39:O39" si="20">SUM(E31:E38)</f>
        <v>266987639124</v>
      </c>
      <c r="F39" s="6">
        <f t="shared" si="20"/>
        <v>0</v>
      </c>
      <c r="G39" s="6">
        <f t="shared" si="20"/>
        <v>0</v>
      </c>
      <c r="H39" s="6">
        <f t="shared" si="20"/>
        <v>266987639124</v>
      </c>
      <c r="I39" s="6">
        <f t="shared" si="20"/>
        <v>0</v>
      </c>
      <c r="J39" s="6">
        <f t="shared" si="20"/>
        <v>247154359706.01001</v>
      </c>
      <c r="K39" s="6">
        <f t="shared" si="20"/>
        <v>19833279417.989998</v>
      </c>
      <c r="L39" s="6">
        <f t="shared" si="20"/>
        <v>157441131402.73001</v>
      </c>
      <c r="M39" s="6">
        <f t="shared" si="20"/>
        <v>62011982203.209999</v>
      </c>
      <c r="N39" s="6">
        <f t="shared" si="20"/>
        <v>62011982203.209999</v>
      </c>
      <c r="O39" s="6">
        <f t="shared" si="20"/>
        <v>62011982203.209999</v>
      </c>
      <c r="P39" s="5">
        <f>L39/(H39-I39)</f>
        <v>0.58969445896185435</v>
      </c>
      <c r="Q39" s="5">
        <f>M39/(H39-I39)</f>
        <v>0.23226536781505863</v>
      </c>
      <c r="R39" s="5">
        <f>+O39/(H39-I39)</f>
        <v>0.23226536781505863</v>
      </c>
    </row>
    <row r="43" spans="1:18" x14ac:dyDescent="0.25">
      <c r="J43" s="34"/>
    </row>
  </sheetData>
  <autoFilter ref="A8:T8" xr:uid="{97783A80-F595-4A73-B91B-12F98BD22EE1}"/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4415-0F28-4752-BEE5-8D0C3FCA42EA}">
  <dimension ref="B2:AO27"/>
  <sheetViews>
    <sheetView showGridLines="0" zoomScaleNormal="100" workbookViewId="0">
      <selection activeCell="C5" sqref="C5"/>
    </sheetView>
  </sheetViews>
  <sheetFormatPr baseColWidth="10" defaultColWidth="11.42578125" defaultRowHeight="12.75" x14ac:dyDescent="0.2"/>
  <cols>
    <col min="1" max="1" width="2.5703125" style="36" customWidth="1"/>
    <col min="2" max="2" width="22.85546875" style="36" customWidth="1"/>
    <col min="3" max="3" width="14.85546875" style="37" customWidth="1"/>
    <col min="4" max="4" width="18.5703125" style="37" customWidth="1"/>
    <col min="5" max="5" width="18" style="37" customWidth="1"/>
    <col min="6" max="6" width="8.5703125" style="82" customWidth="1"/>
    <col min="7" max="7" width="11.7109375" style="37" customWidth="1"/>
    <col min="8" max="8" width="9" style="82" customWidth="1"/>
    <col min="9" max="9" width="10.28515625" style="82" customWidth="1"/>
    <col min="10" max="10" width="9.140625" style="82" customWidth="1"/>
    <col min="11" max="11" width="4.7109375" style="51" customWidth="1"/>
    <col min="12" max="12" width="3.5703125" style="36" customWidth="1"/>
    <col min="13" max="17" width="1.5703125" style="36" hidden="1" customWidth="1"/>
    <col min="18" max="18" width="22.85546875" style="36" customWidth="1"/>
    <col min="19" max="19" width="12.140625" style="36" bestFit="1" customWidth="1"/>
    <col min="20" max="20" width="11.42578125" style="36" bestFit="1" customWidth="1"/>
    <col min="21" max="21" width="8.140625" style="36" customWidth="1"/>
    <col min="22" max="22" width="11.5703125" style="36" customWidth="1"/>
    <col min="23" max="23" width="7.28515625" style="36" bestFit="1" customWidth="1"/>
    <col min="24" max="25" width="11.42578125" style="36"/>
    <col min="26" max="26" width="19.85546875" style="36" customWidth="1"/>
    <col min="27" max="27" width="14.140625" style="36" customWidth="1"/>
    <col min="28" max="28" width="16.42578125" style="36" customWidth="1"/>
    <col min="29" max="29" width="15.140625" style="36" customWidth="1"/>
    <col min="30" max="16384" width="11.42578125" style="36"/>
  </cols>
  <sheetData>
    <row r="2" spans="2:41" ht="13.5" customHeight="1" thickBot="1" x14ac:dyDescent="0.25">
      <c r="F2" s="38"/>
      <c r="H2" s="38"/>
      <c r="I2" s="38"/>
      <c r="J2" s="38"/>
      <c r="K2" s="39"/>
      <c r="S2" s="84"/>
      <c r="T2" s="84"/>
      <c r="U2" s="84"/>
      <c r="V2" s="121" t="s">
        <v>145</v>
      </c>
      <c r="W2" s="122"/>
    </row>
    <row r="3" spans="2:41" ht="39" customHeight="1" thickBot="1" x14ac:dyDescent="0.25">
      <c r="B3" s="118" t="s">
        <v>120</v>
      </c>
      <c r="C3" s="116" t="s">
        <v>24</v>
      </c>
      <c r="D3" s="116" t="s">
        <v>26</v>
      </c>
      <c r="E3" s="116" t="s">
        <v>28</v>
      </c>
      <c r="F3" s="116"/>
      <c r="G3" s="116" t="s">
        <v>121</v>
      </c>
      <c r="H3" s="116"/>
      <c r="I3" s="116" t="s">
        <v>138</v>
      </c>
      <c r="J3" s="117"/>
      <c r="K3" s="40"/>
      <c r="R3" s="85" t="s">
        <v>130</v>
      </c>
      <c r="S3" s="86" t="s">
        <v>140</v>
      </c>
      <c r="T3" s="86" t="s">
        <v>141</v>
      </c>
      <c r="U3" s="86" t="s">
        <v>142</v>
      </c>
      <c r="V3" s="86" t="s">
        <v>144</v>
      </c>
      <c r="W3" s="86" t="s">
        <v>143</v>
      </c>
    </row>
    <row r="4" spans="2:41" ht="15" x14ac:dyDescent="0.25">
      <c r="B4" s="119"/>
      <c r="C4" s="120"/>
      <c r="D4" s="120"/>
      <c r="E4" s="41" t="s">
        <v>122</v>
      </c>
      <c r="F4" s="42" t="s">
        <v>123</v>
      </c>
      <c r="G4" s="41" t="s">
        <v>122</v>
      </c>
      <c r="H4" s="42" t="s">
        <v>123</v>
      </c>
      <c r="I4" s="41" t="s">
        <v>122</v>
      </c>
      <c r="J4" s="43" t="s">
        <v>123</v>
      </c>
      <c r="K4" s="44"/>
      <c r="R4" s="87" t="s">
        <v>139</v>
      </c>
      <c r="S4" s="88">
        <f>+S5+S6</f>
        <v>32154.333999999999</v>
      </c>
      <c r="T4" s="88">
        <f>+T5+T6</f>
        <v>10612.20583657</v>
      </c>
      <c r="U4" s="89">
        <f>+T4/S4</f>
        <v>0.33003967168376119</v>
      </c>
      <c r="V4" s="88">
        <f>+V5+V6</f>
        <v>7686.82094753</v>
      </c>
      <c r="W4" s="90">
        <f>+V4/S4</f>
        <v>0.23906018229237777</v>
      </c>
      <c r="Z4" s="45" t="s">
        <v>120</v>
      </c>
      <c r="AA4" s="46" t="s">
        <v>24</v>
      </c>
      <c r="AB4" s="46" t="s">
        <v>28</v>
      </c>
      <c r="AC4" s="46" t="s">
        <v>124</v>
      </c>
      <c r="AD4" t="s">
        <v>125</v>
      </c>
      <c r="AE4" t="s">
        <v>126</v>
      </c>
      <c r="AF4"/>
      <c r="AG4"/>
      <c r="AH4"/>
      <c r="AI4"/>
      <c r="AJ4"/>
      <c r="AK4"/>
      <c r="AL4"/>
      <c r="AM4"/>
      <c r="AN4"/>
      <c r="AO4"/>
    </row>
    <row r="5" spans="2:41" ht="15" x14ac:dyDescent="0.25">
      <c r="B5" s="47" t="s">
        <v>127</v>
      </c>
      <c r="C5" s="48">
        <f>+'MAYO 2025'!H10/1000000</f>
        <v>32876.733999999997</v>
      </c>
      <c r="D5" s="48">
        <f>+'MAYO 2025'!J10/1000000</f>
        <v>29101.796662000001</v>
      </c>
      <c r="E5" s="48">
        <f>+'MAYO 2025'!L10/1000000</f>
        <v>10612.20583657</v>
      </c>
      <c r="F5" s="49">
        <f>+E5/C5</f>
        <v>0.3227877147581022</v>
      </c>
      <c r="G5" s="48">
        <f>C5-E5</f>
        <v>22264.528163429997</v>
      </c>
      <c r="H5" s="49">
        <f>+G5/C5</f>
        <v>0.6772122852418978</v>
      </c>
      <c r="I5" s="48">
        <f>+'MAYO 2025'!M10/1000000</f>
        <v>7686.8209475300009</v>
      </c>
      <c r="J5" s="50">
        <f>+I5/$C$5</f>
        <v>0.23380731636938151</v>
      </c>
      <c r="R5" s="91" t="s">
        <v>136</v>
      </c>
      <c r="S5" s="92">
        <f>+C12+C13+C14</f>
        <v>11436.519</v>
      </c>
      <c r="T5" s="93">
        <f>+E12+E13+E14</f>
        <v>5523.1916685699998</v>
      </c>
      <c r="U5" s="94">
        <f>+T5/S5</f>
        <v>0.48294342610456903</v>
      </c>
      <c r="V5" s="93">
        <f>+I12+I13+I14</f>
        <v>2598.2114765300003</v>
      </c>
      <c r="W5" s="94">
        <f>+V5/S5</f>
        <v>0.22718551654834834</v>
      </c>
      <c r="Z5" s="53" t="s">
        <v>127</v>
      </c>
      <c r="AA5" s="54">
        <f>+S4</f>
        <v>32154.333999999999</v>
      </c>
      <c r="AB5" s="54">
        <f>+U4</f>
        <v>0.33003967168376119</v>
      </c>
      <c r="AC5" s="54">
        <f>+W4</f>
        <v>0.23906018229237777</v>
      </c>
      <c r="AD5" s="55">
        <f>+AB5/AA5</f>
        <v>1.026423597154154E-5</v>
      </c>
      <c r="AE5" s="55">
        <f>+AC5/AA5</f>
        <v>7.434773249925742E-6</v>
      </c>
      <c r="AF5"/>
      <c r="AG5"/>
      <c r="AH5"/>
      <c r="AI5"/>
      <c r="AJ5"/>
      <c r="AK5"/>
      <c r="AL5"/>
      <c r="AM5"/>
      <c r="AN5"/>
      <c r="AO5"/>
    </row>
    <row r="6" spans="2:41" ht="15" x14ac:dyDescent="0.25">
      <c r="B6" s="47" t="s">
        <v>128</v>
      </c>
      <c r="C6" s="48">
        <f>+'MAYO 2025'!H12/1000000</f>
        <v>266987.63912399998</v>
      </c>
      <c r="D6" s="48">
        <f>+'MAYO 2025'!J12/1000000</f>
        <v>247154.35970601</v>
      </c>
      <c r="E6" s="48">
        <f>+'MAYO 2025'!L12/1000000</f>
        <v>157441.13140273001</v>
      </c>
      <c r="F6" s="49">
        <f t="shared" ref="F6:F7" si="0">+E6/C6</f>
        <v>0.58969445896185446</v>
      </c>
      <c r="G6" s="48">
        <f t="shared" ref="G6:G7" si="1">C6-E6</f>
        <v>109546.50772126997</v>
      </c>
      <c r="H6" s="49">
        <f t="shared" ref="H6:H7" si="2">+G6/C6</f>
        <v>0.41030554103814554</v>
      </c>
      <c r="I6" s="48">
        <f>+'MAYO 2025'!M12/1000000</f>
        <v>62011.982203209998</v>
      </c>
      <c r="J6" s="50">
        <f>+I6/$C$6</f>
        <v>0.23226536781505866</v>
      </c>
      <c r="K6" s="56"/>
      <c r="R6" s="91" t="s">
        <v>137</v>
      </c>
      <c r="S6" s="93">
        <f>+C11</f>
        <v>20717.814999999999</v>
      </c>
      <c r="T6" s="93">
        <f>+E11</f>
        <v>5089.0141679999997</v>
      </c>
      <c r="U6" s="94">
        <f>+T6/S6</f>
        <v>0.24563469497145332</v>
      </c>
      <c r="V6" s="93">
        <f>+I11</f>
        <v>5088.6094709999998</v>
      </c>
      <c r="W6" s="94">
        <f>+V6/S6</f>
        <v>0.24561516120305157</v>
      </c>
      <c r="Z6" s="53" t="s">
        <v>128</v>
      </c>
      <c r="AA6" s="54">
        <f>+S11</f>
        <v>266987.63912399998</v>
      </c>
      <c r="AB6" s="54">
        <f>+U11</f>
        <v>157441.13140273001</v>
      </c>
      <c r="AC6" s="54" t="e">
        <f>+W11</f>
        <v>#REF!</v>
      </c>
      <c r="AD6" s="55">
        <f t="shared" ref="AD6:AD7" si="3">+AB6/AA6</f>
        <v>0.58969445896185446</v>
      </c>
      <c r="AE6" s="55" t="e">
        <f t="shared" ref="AE6:AE7" si="4">+AC6/AA6</f>
        <v>#REF!</v>
      </c>
      <c r="AF6"/>
      <c r="AG6"/>
      <c r="AH6"/>
      <c r="AI6"/>
      <c r="AJ6"/>
      <c r="AK6"/>
      <c r="AL6"/>
      <c r="AM6"/>
      <c r="AN6"/>
      <c r="AO6"/>
    </row>
    <row r="7" spans="2:41" s="62" customFormat="1" ht="26.25" thickBot="1" x14ac:dyDescent="0.3">
      <c r="B7" s="57" t="s">
        <v>129</v>
      </c>
      <c r="C7" s="58">
        <f>SUM(C5:C6)</f>
        <v>299864.37312399998</v>
      </c>
      <c r="D7" s="58">
        <f>SUM(D5:D6)</f>
        <v>276256.15636800998</v>
      </c>
      <c r="E7" s="58">
        <f>SUM(E5:E6)</f>
        <v>168053.33723930002</v>
      </c>
      <c r="F7" s="59">
        <f t="shared" si="0"/>
        <v>0.56043115588728698</v>
      </c>
      <c r="G7" s="58">
        <f t="shared" si="1"/>
        <v>131811.03588469996</v>
      </c>
      <c r="H7" s="59">
        <f t="shared" si="2"/>
        <v>0.43956884411271302</v>
      </c>
      <c r="I7" s="58">
        <f>SUM(I5:I6)</f>
        <v>69698.803150740001</v>
      </c>
      <c r="J7" s="60">
        <f>+I7/C7</f>
        <v>0.23243442501893394</v>
      </c>
      <c r="K7" s="61"/>
      <c r="U7" s="83"/>
      <c r="Z7" s="65" t="s">
        <v>130</v>
      </c>
      <c r="AA7" s="66">
        <f>SUM(AA5:AA6)</f>
        <v>299141.97312399995</v>
      </c>
      <c r="AB7" s="66">
        <f>SUM(AB5:AB6)</f>
        <v>157441.46144240169</v>
      </c>
      <c r="AC7" s="66" t="e">
        <f>SUM(AC5:AC6)</f>
        <v>#REF!</v>
      </c>
      <c r="AD7" s="55">
        <f t="shared" si="3"/>
        <v>0.52631016569894473</v>
      </c>
      <c r="AE7" s="55" t="e">
        <f t="shared" si="4"/>
        <v>#REF!</v>
      </c>
      <c r="AF7"/>
      <c r="AG7"/>
      <c r="AH7"/>
      <c r="AI7"/>
      <c r="AJ7"/>
      <c r="AK7"/>
      <c r="AL7"/>
      <c r="AM7"/>
      <c r="AN7"/>
      <c r="AO7"/>
    </row>
    <row r="8" spans="2:41" ht="15.75" thickBot="1" x14ac:dyDescent="0.3">
      <c r="B8" s="67"/>
      <c r="C8" s="68"/>
      <c r="D8" s="69"/>
      <c r="E8" s="70"/>
      <c r="F8" s="71"/>
      <c r="G8" s="69"/>
      <c r="H8" s="71"/>
      <c r="I8" s="71"/>
      <c r="J8" s="71"/>
      <c r="K8" s="72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2:41" ht="42.75" customHeight="1" x14ac:dyDescent="0.25">
      <c r="B9" s="118" t="s">
        <v>131</v>
      </c>
      <c r="C9" s="116" t="s">
        <v>24</v>
      </c>
      <c r="D9" s="116" t="s">
        <v>26</v>
      </c>
      <c r="E9" s="116" t="s">
        <v>28</v>
      </c>
      <c r="F9" s="116"/>
      <c r="G9" s="116" t="s">
        <v>121</v>
      </c>
      <c r="H9" s="116"/>
      <c r="I9" s="116" t="s">
        <v>29</v>
      </c>
      <c r="J9" s="117"/>
      <c r="K9" s="40"/>
      <c r="R9" s="63" t="s">
        <v>129</v>
      </c>
      <c r="S9" s="64">
        <f ca="1">SUM(S4:S11)</f>
        <v>381440.35054200003</v>
      </c>
      <c r="T9" s="64">
        <f ca="1">SUM(T4:T11)</f>
        <v>374219.82007516001</v>
      </c>
      <c r="U9" s="64">
        <f ca="1">SUM(U4:U11)</f>
        <v>293167.90301400999</v>
      </c>
      <c r="V9" s="64">
        <f ca="1">SUM(V4:V11)</f>
        <v>88272.447527990051</v>
      </c>
      <c r="W9" s="64" t="e">
        <f ca="1">SUM(W4:W11)</f>
        <v>#REF!</v>
      </c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2:41" ht="15" x14ac:dyDescent="0.25">
      <c r="B10" s="119"/>
      <c r="C10" s="120"/>
      <c r="D10" s="120"/>
      <c r="E10" s="41" t="s">
        <v>122</v>
      </c>
      <c r="F10" s="42" t="s">
        <v>123</v>
      </c>
      <c r="G10" s="41" t="s">
        <v>122</v>
      </c>
      <c r="H10" s="42" t="s">
        <v>123</v>
      </c>
      <c r="I10" s="41" t="s">
        <v>122</v>
      </c>
      <c r="J10" s="43" t="s">
        <v>123</v>
      </c>
      <c r="K10" s="44"/>
      <c r="R10" s="63" t="s">
        <v>123</v>
      </c>
      <c r="S10" s="73">
        <v>1</v>
      </c>
      <c r="T10" s="73">
        <f ca="1">+T9/(S9)</f>
        <v>0.98107035488883088</v>
      </c>
      <c r="U10" s="73">
        <f ca="1">+U9/(S9)</f>
        <v>0.76858125417890089</v>
      </c>
      <c r="V10" s="73">
        <f ca="1">+V9/(S9)</f>
        <v>0.23141874582109911</v>
      </c>
      <c r="W10" s="73">
        <f ca="1">+W9/(S9)</f>
        <v>0.57765380026421331</v>
      </c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2:41" s="76" customFormat="1" ht="15" x14ac:dyDescent="0.25">
      <c r="B11" s="74" t="s">
        <v>132</v>
      </c>
      <c r="C11" s="48">
        <f>+'MAYO 2025'!H18/1000000</f>
        <v>20717.814999999999</v>
      </c>
      <c r="D11" s="48">
        <f>+'MAYO 2025'!J18/1000000</f>
        <v>20717.814999999999</v>
      </c>
      <c r="E11" s="48">
        <f>+'MAYO 2025'!L18/1000000</f>
        <v>5089.0141679999997</v>
      </c>
      <c r="F11" s="49">
        <f t="shared" ref="F11:F16" si="5">+E11/C11</f>
        <v>0.24563469497145332</v>
      </c>
      <c r="G11" s="48">
        <f t="shared" ref="G11:G15" si="6">C11-E11</f>
        <v>15628.800831999999</v>
      </c>
      <c r="H11" s="49">
        <f t="shared" ref="H11:H16" si="7">+G11/C11</f>
        <v>0.75436530502854671</v>
      </c>
      <c r="I11" s="48">
        <f>+'MAYO 2025'!M18/1000000</f>
        <v>5088.6094709999998</v>
      </c>
      <c r="J11" s="50">
        <f t="shared" ref="J11:J16" si="8">+I11/C11</f>
        <v>0.24561516120305157</v>
      </c>
      <c r="K11" s="75"/>
      <c r="R11" s="52" t="s">
        <v>128</v>
      </c>
      <c r="S11" s="48">
        <f>+C6</f>
        <v>266987.63912399998</v>
      </c>
      <c r="T11" s="48">
        <f>+D6</f>
        <v>247154.35970601</v>
      </c>
      <c r="U11" s="48">
        <f>+E6</f>
        <v>157441.13140273001</v>
      </c>
      <c r="V11" s="48">
        <f>+G6</f>
        <v>109546.50772126997</v>
      </c>
      <c r="W11" s="48" t="e">
        <f>+#REF!</f>
        <v>#REF!</v>
      </c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2:41" s="76" customFormat="1" ht="25.5" x14ac:dyDescent="0.25">
      <c r="B12" s="47" t="s">
        <v>133</v>
      </c>
      <c r="C12" s="48">
        <f>+'MAYO 2025'!H20/1000000</f>
        <v>9714.15</v>
      </c>
      <c r="D12" s="48">
        <f>+'MAYO 2025'!J20/1000000</f>
        <v>7954.5739549999998</v>
      </c>
      <c r="E12" s="48">
        <f>+'MAYO 2025'!L20/1000000</f>
        <v>5198.6275725699998</v>
      </c>
      <c r="F12" s="49">
        <f t="shared" si="5"/>
        <v>0.53516031485719284</v>
      </c>
      <c r="G12" s="48">
        <f t="shared" si="6"/>
        <v>4515.5224274299999</v>
      </c>
      <c r="H12" s="49">
        <f t="shared" si="7"/>
        <v>0.46483968514280716</v>
      </c>
      <c r="I12" s="48">
        <f>+'MAYO 2025'!M20/1000000</f>
        <v>2273.6473805300002</v>
      </c>
      <c r="J12" s="50">
        <f t="shared" si="8"/>
        <v>0.23405520611993846</v>
      </c>
      <c r="K12" s="75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2:41" s="76" customFormat="1" ht="25.5" x14ac:dyDescent="0.25">
      <c r="B13" s="47" t="s">
        <v>134</v>
      </c>
      <c r="C13" s="48">
        <f>+'MAYO 2025'!H25/1000000</f>
        <v>1522.4939999999999</v>
      </c>
      <c r="D13" s="48">
        <f>+'MAYO 2025'!J25/1000000</f>
        <v>255.32370700000001</v>
      </c>
      <c r="E13" s="48">
        <f>+'MAYO 2025'!L25/1000000</f>
        <v>151.34609599999999</v>
      </c>
      <c r="F13" s="49">
        <f t="shared" si="5"/>
        <v>9.9406694541981769E-2</v>
      </c>
      <c r="G13" s="48">
        <f t="shared" si="6"/>
        <v>1371.1479039999999</v>
      </c>
      <c r="H13" s="49">
        <f t="shared" si="7"/>
        <v>0.90059330545801819</v>
      </c>
      <c r="I13" s="48">
        <f>+'MAYO 2025'!M25/1000000</f>
        <v>151.34609599999999</v>
      </c>
      <c r="J13" s="50">
        <f t="shared" si="8"/>
        <v>9.9406694541981769E-2</v>
      </c>
      <c r="K13" s="75"/>
      <c r="R13" s="77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2:41" s="76" customFormat="1" ht="15" x14ac:dyDescent="0.25">
      <c r="B14" s="47" t="s">
        <v>146</v>
      </c>
      <c r="C14" s="48">
        <f>+('MAYO 2025'!H26+'MAYO 2025'!H27)/1000000</f>
        <v>199.875</v>
      </c>
      <c r="D14" s="48">
        <f>+('MAYO 2025'!J26+'MAYO 2025'!J27)/1000000</f>
        <v>174.084</v>
      </c>
      <c r="E14" s="48">
        <f>+('MAYO 2025'!L26+'MAYO 2025'!L27)/1000000</f>
        <v>173.21799999999999</v>
      </c>
      <c r="F14" s="49">
        <f t="shared" si="5"/>
        <v>0.86663164477798615</v>
      </c>
      <c r="G14" s="48">
        <f t="shared" si="6"/>
        <v>26.657000000000011</v>
      </c>
      <c r="H14" s="49">
        <f t="shared" si="7"/>
        <v>0.13336835522201382</v>
      </c>
      <c r="I14" s="48">
        <f>+('MAYO 2025'!M26+'MAYO 2025'!M27)/1000000</f>
        <v>173.21799999999999</v>
      </c>
      <c r="J14" s="50">
        <f t="shared" si="8"/>
        <v>0.86663164477798615</v>
      </c>
      <c r="K14" s="7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2:41" s="76" customFormat="1" ht="15" x14ac:dyDescent="0.25">
      <c r="B15" s="47" t="s">
        <v>147</v>
      </c>
      <c r="C15" s="95">
        <f>+'MAYO 2025'!H28/1000000</f>
        <v>722.4</v>
      </c>
      <c r="D15" s="95">
        <f>+'MAYO 2025'!J28/1000000</f>
        <v>0</v>
      </c>
      <c r="E15" s="95">
        <f>+'MAYO 2025'!L28/1000000</f>
        <v>0</v>
      </c>
      <c r="F15" s="49">
        <f t="shared" si="5"/>
        <v>0</v>
      </c>
      <c r="G15" s="48">
        <f t="shared" si="6"/>
        <v>722.4</v>
      </c>
      <c r="H15" s="49">
        <f t="shared" si="7"/>
        <v>1</v>
      </c>
      <c r="I15" s="95">
        <f>+'MAYO 2025'!M28/1000000</f>
        <v>0</v>
      </c>
      <c r="J15" s="50">
        <f t="shared" si="8"/>
        <v>0</v>
      </c>
      <c r="K15" s="7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2:41" s="62" customFormat="1" ht="15.75" thickBot="1" x14ac:dyDescent="0.3">
      <c r="B16" s="78" t="s">
        <v>135</v>
      </c>
      <c r="C16" s="58">
        <f>SUM(C11:C15)</f>
        <v>32876.733999999997</v>
      </c>
      <c r="D16" s="58">
        <f>SUM(D11:D15)</f>
        <v>29101.796661999997</v>
      </c>
      <c r="E16" s="58">
        <f>SUM(E11:E15)</f>
        <v>10612.20583657</v>
      </c>
      <c r="F16" s="59">
        <f t="shared" si="5"/>
        <v>0.3227877147581022</v>
      </c>
      <c r="G16" s="58">
        <f>SUM(G11:G15)</f>
        <v>22264.528163430001</v>
      </c>
      <c r="H16" s="59">
        <f t="shared" si="7"/>
        <v>0.67721228524189792</v>
      </c>
      <c r="I16" s="58">
        <f>SUM(I11:I15)</f>
        <v>7686.82094753</v>
      </c>
      <c r="J16" s="60">
        <f t="shared" si="8"/>
        <v>0.23380731636938148</v>
      </c>
      <c r="K16" s="79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2:41" ht="15" x14ac:dyDescent="0.25">
      <c r="B17" s="80"/>
      <c r="C17" s="81"/>
      <c r="D17" s="81"/>
      <c r="E17" s="81"/>
      <c r="F17" s="81"/>
      <c r="G17" s="81"/>
      <c r="H17" s="81"/>
      <c r="I17" s="81"/>
      <c r="J17" s="81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21" spans="2:41" ht="13.5" thickBot="1" x14ac:dyDescent="0.25">
      <c r="B21" s="96" t="s">
        <v>148</v>
      </c>
      <c r="C21" s="97"/>
      <c r="D21" s="98"/>
      <c r="E21" s="98"/>
    </row>
    <row r="22" spans="2:41" x14ac:dyDescent="0.2">
      <c r="B22" s="118" t="s">
        <v>131</v>
      </c>
      <c r="C22" s="116" t="s">
        <v>153</v>
      </c>
      <c r="D22" s="116" t="s">
        <v>154</v>
      </c>
      <c r="E22" s="116" t="s">
        <v>155</v>
      </c>
    </row>
    <row r="23" spans="2:41" x14ac:dyDescent="0.2">
      <c r="B23" s="119"/>
      <c r="C23" s="120"/>
      <c r="D23" s="120"/>
      <c r="E23" s="120"/>
    </row>
    <row r="24" spans="2:41" x14ac:dyDescent="0.2">
      <c r="B24" s="74" t="s">
        <v>149</v>
      </c>
      <c r="C24" s="48">
        <v>884.69336938000004</v>
      </c>
      <c r="D24" s="48">
        <v>595.76542258999996</v>
      </c>
      <c r="E24" s="48">
        <f>+C24+D24</f>
        <v>1480.45879197</v>
      </c>
    </row>
    <row r="25" spans="2:41" x14ac:dyDescent="0.2">
      <c r="B25" s="47" t="s">
        <v>151</v>
      </c>
      <c r="C25" s="48">
        <v>0</v>
      </c>
      <c r="D25" s="48">
        <v>0</v>
      </c>
      <c r="E25" s="48">
        <f>+C25+D25</f>
        <v>0</v>
      </c>
    </row>
    <row r="26" spans="2:41" x14ac:dyDescent="0.2">
      <c r="B26" s="47" t="s">
        <v>150</v>
      </c>
      <c r="C26" s="48">
        <v>1665.6419089999999</v>
      </c>
      <c r="D26" s="48">
        <v>39443.4102164</v>
      </c>
      <c r="E26" s="48">
        <f>+C26+D26</f>
        <v>41109.052125399998</v>
      </c>
    </row>
    <row r="27" spans="2:41" ht="13.5" thickBot="1" x14ac:dyDescent="0.25">
      <c r="B27" s="78" t="s">
        <v>152</v>
      </c>
      <c r="C27" s="58">
        <f>SUM(C24:C26)</f>
        <v>2550.3352783800001</v>
      </c>
      <c r="D27" s="58">
        <f>SUM(D24:D26)</f>
        <v>40039.175638989997</v>
      </c>
      <c r="E27" s="58">
        <f>SUM(E24:E26)</f>
        <v>42589.510917369997</v>
      </c>
    </row>
  </sheetData>
  <mergeCells count="17">
    <mergeCell ref="V2:W2"/>
    <mergeCell ref="B9:B10"/>
    <mergeCell ref="C9:C10"/>
    <mergeCell ref="D9:D10"/>
    <mergeCell ref="E9:F9"/>
    <mergeCell ref="G9:H9"/>
    <mergeCell ref="I9:J9"/>
    <mergeCell ref="B3:B4"/>
    <mergeCell ref="C3:C4"/>
    <mergeCell ref="D3:D4"/>
    <mergeCell ref="E3:F3"/>
    <mergeCell ref="G3:H3"/>
    <mergeCell ref="I3:J3"/>
    <mergeCell ref="B22:B23"/>
    <mergeCell ref="C22:C23"/>
    <mergeCell ref="D22:D23"/>
    <mergeCell ref="E22:E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REP_EPG034_EjecucionPresupuesta</vt:lpstr>
      <vt:lpstr>REP_EPG034_EjecucionPresupu (2)</vt:lpstr>
      <vt:lpstr>MAYO 2025</vt:lpstr>
      <vt:lpstr>Resumen 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 Parra</dc:creator>
  <cp:lastModifiedBy>Daniel Alberto Jaramillo Leon</cp:lastModifiedBy>
  <dcterms:created xsi:type="dcterms:W3CDTF">2025-01-23T17:34:41Z</dcterms:created>
  <dcterms:modified xsi:type="dcterms:W3CDTF">2025-06-05T15:18:56Z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