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1"/>
  <workbookPr codeName="ThisWorkbook" autoCompressPictures="0"/>
  <mc:AlternateContent xmlns:mc="http://schemas.openxmlformats.org/markup-compatibility/2006">
    <mc:Choice Requires="x15">
      <x15ac:absPath xmlns:x15ac="http://schemas.microsoft.com/office/spreadsheetml/2010/11/ac" url="/Users/paolarodriguez/Documents/2021 Minciencias/Seguimiento plan estrategico/Corte a junio de 2021/Reportes/"/>
    </mc:Choice>
  </mc:AlternateContent>
  <xr:revisionPtr revIDLastSave="0" documentId="13_ncr:1_{D5E7545F-BED0-5049-9881-FE3F691E3415}" xr6:coauthVersionLast="47" xr6:coauthVersionMax="47" xr10:uidLastSave="{00000000-0000-0000-0000-000000000000}"/>
  <bookViews>
    <workbookView xWindow="1480" yWindow="1060" windowWidth="25600" windowHeight="11160" activeTab="3" xr2:uid="{00000000-000D-0000-FFFF-FFFF00000000}"/>
  </bookViews>
  <sheets>
    <sheet name="Plan Estratégico Institucional" sheetId="14" r:id="rId1"/>
    <sheet name="Control de Cambios" sheetId="15" r:id="rId2"/>
    <sheet name="Seguimiento PEI 2do trimestre" sheetId="16" r:id="rId3"/>
    <sheet name="Seguimiento al 30 06 21 por OCI" sheetId="7" r:id="rId4"/>
    <sheet name="COMENTARIOS SEGUIMIENTO OAP" sheetId="3" state="hidden" r:id="rId5"/>
  </sheets>
  <definedNames>
    <definedName name="_xlnm.Print_Area" localSheetId="4">'COMENTARIOS SEGUIMIENTO OAP'!$A$1:$U$37</definedName>
    <definedName name="_xlnm.Print_Area" localSheetId="3">'Seguimiento al 30 06 21 por OCI'!$A$1:$S$198</definedName>
    <definedName name="_xlnm.Print_Area" localSheetId="2">'Seguimiento PEI 2do trimestre'!$A$1:$W$36</definedName>
    <definedName name="_xlnm.Print_Titles" localSheetId="4">'COMENTARIOS SEGUIMIENTO OAP'!$1:$8</definedName>
    <definedName name="_xlnm.Print_Titles" localSheetId="0">'Plan Estratégico Institucional'!$1:$6</definedName>
    <definedName name="_xlnm.Print_Titles" localSheetId="3">'Seguimiento al 30 06 21 por OCI'!$5:$6</definedName>
    <definedName name="_xlnm.Print_Titles" localSheetId="2">'Seguimiento PEI 2do trimestre'!$1:$8</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N190" i="7" l="1"/>
  <c r="M163" i="7"/>
  <c r="P9" i="16"/>
  <c r="S9" i="16"/>
  <c r="U9" i="16" s="1"/>
  <c r="T9" i="16"/>
  <c r="P10" i="16"/>
  <c r="S10" i="16"/>
  <c r="U10" i="16" s="1"/>
  <c r="T10" i="16"/>
  <c r="P11" i="16"/>
  <c r="S11" i="16"/>
  <c r="U11" i="16" s="1"/>
  <c r="T11" i="16"/>
  <c r="P12" i="16"/>
  <c r="S12" i="16"/>
  <c r="U12" i="16" s="1"/>
  <c r="T12" i="16"/>
  <c r="P13" i="16"/>
  <c r="S13" i="16"/>
  <c r="U13" i="16" s="1"/>
  <c r="T13" i="16"/>
  <c r="P14" i="16"/>
  <c r="Q14" i="16"/>
  <c r="S14" i="16"/>
  <c r="T14" i="16"/>
  <c r="U14" i="16" s="1"/>
  <c r="P15" i="16"/>
  <c r="S15" i="16"/>
  <c r="T15" i="16"/>
  <c r="U15" i="16" s="1"/>
  <c r="P16" i="16"/>
  <c r="S16" i="16"/>
  <c r="T16" i="16"/>
  <c r="U16" i="16" s="1"/>
  <c r="P17" i="16"/>
  <c r="S17" i="16"/>
  <c r="U17" i="16" s="1"/>
  <c r="P18" i="16"/>
  <c r="S18" i="16"/>
  <c r="T18" i="16"/>
  <c r="U18" i="16" s="1"/>
  <c r="P19" i="16"/>
  <c r="S19" i="16"/>
  <c r="U19" i="16"/>
  <c r="P20" i="16"/>
  <c r="S20" i="16"/>
  <c r="T20" i="16"/>
  <c r="U20" i="16"/>
  <c r="P21" i="16"/>
  <c r="S21" i="16"/>
  <c r="T21" i="16"/>
  <c r="U21" i="16"/>
  <c r="P22" i="16"/>
  <c r="S22" i="16"/>
  <c r="U22" i="16"/>
  <c r="P23" i="16"/>
  <c r="S23" i="16"/>
  <c r="T23" i="16"/>
  <c r="U23" i="16"/>
  <c r="P24" i="16"/>
  <c r="S24" i="16"/>
  <c r="T24" i="16"/>
  <c r="U24" i="16"/>
  <c r="P25" i="16"/>
  <c r="S25" i="16"/>
  <c r="T25" i="16"/>
  <c r="U25" i="16"/>
  <c r="P26" i="16"/>
  <c r="S26" i="16"/>
  <c r="T26" i="16"/>
  <c r="U26" i="16"/>
  <c r="P27" i="16"/>
  <c r="S27" i="16"/>
  <c r="U27" i="16" s="1"/>
  <c r="T27" i="16"/>
  <c r="P28" i="16"/>
  <c r="S28" i="16"/>
  <c r="U28" i="16" s="1"/>
  <c r="T28" i="16"/>
  <c r="K29" i="16"/>
  <c r="S29" i="16" s="1"/>
  <c r="U29" i="16" s="1"/>
  <c r="P29" i="16"/>
  <c r="T29" i="16"/>
  <c r="P30" i="16"/>
  <c r="S30" i="16"/>
  <c r="T30" i="16"/>
  <c r="U30" i="16"/>
  <c r="P31" i="16"/>
  <c r="S31" i="16"/>
  <c r="T31" i="16"/>
  <c r="U31" i="16"/>
  <c r="P32" i="16"/>
  <c r="S32" i="16"/>
  <c r="T32" i="16"/>
  <c r="U32" i="16"/>
  <c r="P33" i="16"/>
  <c r="S33" i="16"/>
  <c r="T33" i="16"/>
  <c r="U33" i="16"/>
  <c r="N29" i="14"/>
  <c r="N28" i="14"/>
  <c r="L27" i="14"/>
  <c r="N27" i="14" s="1"/>
  <c r="N26" i="14"/>
  <c r="N24" i="14"/>
  <c r="N23" i="14"/>
  <c r="N22" i="14"/>
  <c r="N21" i="14"/>
  <c r="N20" i="14"/>
  <c r="N18" i="14"/>
  <c r="N17" i="14"/>
  <c r="N16" i="14"/>
  <c r="N15" i="14"/>
  <c r="N14" i="14"/>
  <c r="N13" i="14"/>
  <c r="M12" i="14"/>
  <c r="N12" i="14" s="1"/>
  <c r="N11" i="14"/>
  <c r="N10" i="14"/>
  <c r="N9" i="14"/>
  <c r="N8" i="14"/>
  <c r="N7" i="14"/>
  <c r="M91" i="7" l="1"/>
  <c r="L208" i="7"/>
  <c r="P202" i="7"/>
  <c r="M202" i="7"/>
  <c r="P187" i="7"/>
  <c r="P185" i="7"/>
  <c r="M187" i="7"/>
  <c r="L185" i="7"/>
  <c r="P179" i="7"/>
  <c r="P177" i="7"/>
  <c r="M179" i="7"/>
  <c r="P171" i="7"/>
  <c r="P169" i="7"/>
  <c r="M171" i="7"/>
  <c r="L169" i="7"/>
  <c r="P161" i="7"/>
  <c r="L161" i="7"/>
  <c r="M155" i="7"/>
  <c r="L153" i="7"/>
  <c r="P139" i="7"/>
  <c r="M139" i="7"/>
  <c r="P131" i="7"/>
  <c r="P129" i="7"/>
  <c r="P123" i="7"/>
  <c r="P121" i="7"/>
  <c r="M123" i="7"/>
  <c r="P107" i="7"/>
  <c r="P105" i="7"/>
  <c r="M107" i="7"/>
  <c r="L105" i="7"/>
  <c r="P99" i="7"/>
  <c r="P97" i="7"/>
  <c r="M99" i="7"/>
  <c r="L97" i="7"/>
  <c r="P67" i="7"/>
  <c r="P65" i="7"/>
  <c r="M59" i="7"/>
  <c r="L57" i="7"/>
  <c r="P50" i="7"/>
  <c r="P51" i="7" s="1"/>
  <c r="M51" i="7"/>
  <c r="L49" i="7"/>
  <c r="P33" i="7"/>
  <c r="P25" i="7"/>
  <c r="P206" i="7" l="1"/>
  <c r="L9" i="7" l="1"/>
  <c r="D18" i="3" l="1"/>
  <c r="E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Cesar Fabian Gomez Vega</author>
  </authors>
  <commentList>
    <comment ref="L19" authorId="0" shapeId="0" xr:uid="{346BBD4C-E1D9-EC4A-9193-486AFC1878CB}">
      <text>
        <r>
          <rPr>
            <b/>
            <sz val="9"/>
            <color indexed="81"/>
            <rFont val="Tahoma"/>
            <family val="2"/>
          </rPr>
          <t>En GINA: 197.</t>
        </r>
      </text>
    </comment>
  </commentList>
</comments>
</file>

<file path=xl/sharedStrings.xml><?xml version="1.0" encoding="utf-8"?>
<sst xmlns="http://schemas.openxmlformats.org/spreadsheetml/2006/main" count="1023" uniqueCount="417">
  <si>
    <t>OBJETIVO</t>
  </si>
  <si>
    <t>INDICADORES ESTRATEGICOS</t>
  </si>
  <si>
    <t>ÁREA RESPONSABLE</t>
  </si>
  <si>
    <t xml:space="preserve">MATRIZ DE SEGUIMIENTO PLAN ESTRATÉGICO INSTITUCIONAL </t>
  </si>
  <si>
    <r>
      <rPr>
        <b/>
        <sz val="12"/>
        <color theme="1"/>
        <rFont val="Segoe UI"/>
        <family val="2"/>
      </rPr>
      <t xml:space="preserve">CÓDIGO: </t>
    </r>
    <r>
      <rPr>
        <sz val="12"/>
        <color theme="1"/>
        <rFont val="Segoe UI"/>
        <family val="2"/>
      </rPr>
      <t>G101PR01F14</t>
    </r>
  </si>
  <si>
    <r>
      <rPr>
        <b/>
        <sz val="12"/>
        <color theme="1"/>
        <rFont val="Segoe UI"/>
        <family val="2"/>
      </rPr>
      <t>VERSIÓN:</t>
    </r>
    <r>
      <rPr>
        <sz val="12"/>
        <color theme="1"/>
        <rFont val="Segoe UI"/>
        <family val="2"/>
      </rPr>
      <t xml:space="preserve"> 02</t>
    </r>
  </si>
  <si>
    <r>
      <rPr>
        <b/>
        <sz val="12"/>
        <color theme="1"/>
        <rFont val="Segoe UI"/>
        <family val="2"/>
      </rPr>
      <t xml:space="preserve">FECHA: </t>
    </r>
    <r>
      <rPr>
        <sz val="12"/>
        <color theme="1"/>
        <rFont val="Segoe UI"/>
        <family val="2"/>
      </rPr>
      <t>2017-11-01</t>
    </r>
  </si>
  <si>
    <t>Objetivo estratégico</t>
  </si>
  <si>
    <t>Indicador Estratégico</t>
  </si>
  <si>
    <t>Frecuencia de medición</t>
  </si>
  <si>
    <t>Línea de base</t>
  </si>
  <si>
    <t>Meta cuatrienio</t>
  </si>
  <si>
    <t>Avance Meta Cuatrienio</t>
  </si>
  <si>
    <t>% de avance de meta cuatrienio</t>
  </si>
  <si>
    <t>Área responsable</t>
  </si>
  <si>
    <t>I</t>
  </si>
  <si>
    <t>II</t>
  </si>
  <si>
    <t>III</t>
  </si>
  <si>
    <t>IV</t>
  </si>
  <si>
    <t>Consolidar la institucionalidad y gobernanza de Colciencias como rector del SNCTeI en articulación con el SNCCTeI</t>
  </si>
  <si>
    <t>Fortalecer la investigación y producción científica y tecnológica con calidad internacional</t>
  </si>
  <si>
    <t>Fomentar la formación del capital humano en CTeI y vincularlo a Entidades del SNCTeI</t>
  </si>
  <si>
    <t>Impulsar la innovación y el desarrollo tecnológico para la transformación social y productiva</t>
  </si>
  <si>
    <t>Generar una cultura que valore, gestione y apropie la CTeI</t>
  </si>
  <si>
    <t xml:space="preserve">Conservar y usar sosteniblemente la biodiversidad por medio de la CTeI para contribuir al desarrollo de la Bioeconomía en Colombia </t>
  </si>
  <si>
    <t>Fomentar una Colciencias Integral, Efectiva e Innovadora (IE+i)</t>
  </si>
  <si>
    <t>Relación de recursos Colciencias vs los recursos del Sector Privado y entidades de Gobierno</t>
  </si>
  <si>
    <t>Aprobación de recursos por año en el Fondo de Ciencia, Tecnología e Innovación del SGR</t>
  </si>
  <si>
    <t>Porcentaje de asignación del cupo de
inversión para deducción y descuento tributario</t>
  </si>
  <si>
    <t>Programas y Proyectos de CTeI apoyados</t>
  </si>
  <si>
    <t xml:space="preserve">Artículos científicos publicados por investigadores colombianos en revistas científicas especializadas </t>
  </si>
  <si>
    <t>(Citaciones de impacto en producción científica y colaboración internacional)</t>
  </si>
  <si>
    <t>Niños, niñas y adolescentes y certificados en procesos de fortalecimiento de sus capacidades en investigación y creación a través del Programa Ondas y sus entidades aliadas</t>
  </si>
  <si>
    <t>Jóvenes investigadores e innovadores apoyados por Colciencias y aliados (jóvenes investigadores tradicional, Nexo Global y Jóvenes Talento)</t>
  </si>
  <si>
    <t>Becas, créditos beca para la formación de doctores apoyadas por Colciencias y aliados.</t>
  </si>
  <si>
    <t>Estancias posdoctorales apoyadas por
Colciencias y aliados.</t>
  </si>
  <si>
    <t>Organizaciones articuladas en los Pactos por la innovación (contenido de empresas, entidades, organizaciones firmantes del pacto/s)</t>
  </si>
  <si>
    <t>Empresas con capacidades en gestión de innovación</t>
  </si>
  <si>
    <t>Registro de solicitudes de patentes por residentes en Oficina Nacional</t>
  </si>
  <si>
    <t>Acuerdos de transferencia de tecnología y/o conocimiento</t>
  </si>
  <si>
    <t>Número de espacios que promueven la 
Interacción de la sociedad con la CTeI</t>
  </si>
  <si>
    <t>No. de comunidades y/o grupos de interés que se fortalecen a través de procesos de Apropiación Social de Conocimiento y cultura científica</t>
  </si>
  <si>
    <t>Bioproductos registrados por el Programa Colombia Bio</t>
  </si>
  <si>
    <t xml:space="preserve">Expediciones Científicas Nacionales </t>
  </si>
  <si>
    <t>Índice ATM</t>
  </si>
  <si>
    <t>1:2</t>
  </si>
  <si>
    <t>0.88</t>
  </si>
  <si>
    <t>ND</t>
  </si>
  <si>
    <t>1:3</t>
  </si>
  <si>
    <t>SEGUIMIENTO TRIMESTRAL PLAN ESTRATÉGICO INSTITUCIONAL 2019-2022</t>
  </si>
  <si>
    <t>Meta
2019</t>
  </si>
  <si>
    <t>Resultado 2020</t>
  </si>
  <si>
    <t>Meta
2020</t>
  </si>
  <si>
    <t>Meta
2021</t>
  </si>
  <si>
    <t>Resultado 2021</t>
  </si>
  <si>
    <t>Meta
2022</t>
  </si>
  <si>
    <t>Avance Trimestral  2019</t>
  </si>
  <si>
    <t>% de avance de la meta 2019</t>
  </si>
  <si>
    <t>Observaciones de Seguimiento
Tercer trimestre de 2019</t>
  </si>
  <si>
    <t>Resultado 2022</t>
  </si>
  <si>
    <t>2,560.00</t>
  </si>
  <si>
    <t xml:space="preserve">5,517.00	</t>
  </si>
  <si>
    <t>Sumatoria de las solicitudes de patentes de la Convocatoria Nacional para apoyar a la presentación de patentes vía nacional y vía PCT, y apoyo a la gestión de Propiedad Intelectual.</t>
  </si>
  <si>
    <t xml:space="preserve"> </t>
  </si>
  <si>
    <t>Programas y Proyectos de CTeI financiados</t>
  </si>
  <si>
    <t>Citaciones de impacto en producción científica y colaboración internacional</t>
  </si>
  <si>
    <t>Dirección de Vocaciones y Formación en CTeI</t>
  </si>
  <si>
    <t>Comunidades o grupos de interés que participan en procesos de apropiación social de conocimiento a partir de la CTeI</t>
  </si>
  <si>
    <t>Secretaría Técnica del OCAD</t>
  </si>
  <si>
    <t>CÓDIGO: D101PR01F01</t>
  </si>
  <si>
    <r>
      <rPr>
        <b/>
        <sz val="12"/>
        <color theme="1"/>
        <rFont val="Segoe UI"/>
        <family val="2"/>
      </rPr>
      <t>VERSIÓN:</t>
    </r>
    <r>
      <rPr>
        <sz val="12"/>
        <color theme="1"/>
        <rFont val="Segoe UI"/>
        <family val="2"/>
      </rPr>
      <t xml:space="preserve"> 00</t>
    </r>
  </si>
  <si>
    <r>
      <t xml:space="preserve">FECHA: </t>
    </r>
    <r>
      <rPr>
        <sz val="12"/>
        <color theme="1"/>
        <rFont val="Segoe UI"/>
        <family val="2"/>
      </rPr>
      <t>16/01/2020</t>
    </r>
  </si>
  <si>
    <t>ARTICULACIÓN CON LOS PACTOS DE PLAN NACIONAL DE DESARROLLO 2018-2022</t>
  </si>
  <si>
    <t>ARTICULACIÓN CON LOS OBJETIVOS DE LA MINISTRA</t>
  </si>
  <si>
    <t>ALINEACIÓN CON LOS FOCOS Y MISIONES DE LA MISIÓN DE SABIOS</t>
  </si>
  <si>
    <t>DESCRIPCIÓN DEL INDICADOR
(espacio explicativo asociado al indicador)</t>
  </si>
  <si>
    <t>FORMA DE CÁLCULO
(espacio explicativo asociado al indicador)</t>
  </si>
  <si>
    <t>TIPO DE ACUMULACIÓN
(espacio explicativo asociado al indicador)</t>
  </si>
  <si>
    <t>LÍNEA BASE
(2018)</t>
  </si>
  <si>
    <t>METAS</t>
  </si>
  <si>
    <t>DERECHO FUNDAMENTAL QUE SE GARANTIZA</t>
  </si>
  <si>
    <t>2019*</t>
  </si>
  <si>
    <t>CUATRIENIO</t>
  </si>
  <si>
    <t>Pacto por la Ciencia, Tecnología y la Innovación: un sistema para construir el conocimiento de la Colombia del futuro</t>
  </si>
  <si>
    <t>Formular e implementar la política pública  de CTeI 2040
Fortalecer la  articulación nación  territorio en CTeI:  Democratizar la CTeI</t>
  </si>
  <si>
    <t>Instituciones del
Sistema Nacional de SNCTI 
Financiación</t>
  </si>
  <si>
    <t>Este indicador está midiendo el esfuerzo (inversión o gasto) que realiza el sector público y privado en Actividades de Ciencia, Tecnología e Innovación (ACTI), para el año 2019, respecto al Producto Interno Bruto colombiano. Las actividades incluidas dentro de Ciencia, Tecnología e Innovación son: investigación y desarrollo, apoyo a la formación y capacitación científica y tecnológica, servicios científicos y tecnológicos, administración y otras actividades de apoyo y actividades de innovación</t>
  </si>
  <si>
    <t>El análisis de la inversión se lleva a cabo desde el punto de  vista del ejecutor deésta variable en actividades de Ciencia, Tecnología e Innovación.
▪ La información del año(s) incluido(s) en la medición es reportada por las entidades encuestadas.
▪ Se tiene en cuenta para las clasificaciones los conceptos presentados en los estándares internaciones y nacionales (Frascati, Oslo, Unesco y metodología nacional de medición del gasto en ACTI).
▪ Las entidades encuestadas utilizan para responder los sistemas de información nacionales (públicas), los sistemas internos y el conocimiento propio de las dinámicas de la entidad. El OCyT utiliza la herramienta de captura de información Barrus para la ejecución del operativo.
▪ El cuestionario y su diseño permite ladesagregación de la información requerida
para los indicadores.
▪ Se puede medir a través de encuesta a las fuentes de información y utilizar
registros administrativos para su medición. Decisión delicada y que plantea retos
de implementación.</t>
  </si>
  <si>
    <t>Flujo</t>
  </si>
  <si>
    <t>Participación
Igualdad
Derecho de petición</t>
  </si>
  <si>
    <t>Este indicador da cuenta del avance del proceso de formulación e implementación de la política pública de ciencia, tecnología e innovación (CONPES de CTeI)</t>
  </si>
  <si>
    <t>Política de CTeI aprobada e implementada (CONPES de CTeI
Hito 1: aprobación del documento CONPES 50%
Hito 2: cumplimiento actividades previstas para 2021 75%
Hito 3: cumplimiento de las actividades para 2022 100%</t>
  </si>
  <si>
    <t>Acumulado</t>
  </si>
  <si>
    <t>Formular e implementar la política pública  de CTeI 2040
Fortalecer la  articulación nación  territorio en CTeI:  Democratizar la CTeI
Fortalecer el SNCTeI y la  gobernanza: U+E+E+S (generación  de conﬁanza entre actores)</t>
  </si>
  <si>
    <t>Este indicador es tomado del Global Innovation index aunque este informe toma como fuente de datos la Base de Datos de la Unesco . Este indicador mide del total de empleados en una empresa el porcentaje que corresponde a investigadores.
El indicador hace referencia a los investigadores como profesionales dedicados a la concepción o creación de nuevos conocimientos, productos, procesos, métodos y sistemas, así como a la gestión de estos proyectos, desglosados por los sectores en los que están empleados (empresa, gobierno, educación superior y organizaciones privadas sin fines de lucro). En el contexto de las estadísticas de I + D, el sector de las empresas comerciales incluye a todas las empresas, organizaciones e instituciones cuya actividad principal es la producción de bienes o servicios en el mercado (que no sea la educación superior) para su venta al público en general a un precio económicamente significativo e Instituciones privadas sin fines de lucro que las atienden principalmente; El núcleo de este sector está formado por empresas privadas. Esto también incluye las empresas públicas.</t>
  </si>
  <si>
    <t>Dirección de Generación de Conocimiento</t>
  </si>
  <si>
    <t>Este indicador se está midiendo respecto al esfuerzo (inversión o gasto) que realiza el sector privado en Investigación y Desarrollo Tecnológico (I+D), para el año 2019, respecto al Producto Interno Bruto Colombiano. Para el cálculo de I+D se realizarán reuniones con el Observatorio de Ciencia y Tecnología - OCyT, para revisar la metodología de cálculo para el cuatrienio. También es importante revisar la información histórica dado que la metodología de medida para el año 2017 y 2018 está en revisión por parte de dicha entidad.</t>
  </si>
  <si>
    <t>Este indicador da cuenta de los proyectos de investigación, desarrollo tecnológico e innovación financiados con recursos de Minciencias y otros actores del SNCTeI a través de los diferentes instrumentos definidos en la vigencia</t>
  </si>
  <si>
    <t>Sumatoria de los proyectos de investigación, desarrollo tecnológico e innovación financiados con recursos de Minciencias y otros actores del SNCTeI a través de los diferentes instrumentos definidos en la vigencia que se financian desde las diferentes estrategias</t>
  </si>
  <si>
    <t>Pacto por la Ciencia, Tecnología y la Innovación: un sistema para construir el conocimiento de la Colombia del futuro
Pacto por el emprendimiento</t>
  </si>
  <si>
    <t>Formular e implementar la política pública  de CTeI 2040
Fortalecer el SNCTeI y la  gobernanza: U+E+E+S (generación  de conﬁanza entre actores)
Fortalecer la  articulación nación  territorio en CTeI:  Democratizar la CTeI</t>
  </si>
  <si>
    <t>Misiones y centros
Financiación</t>
  </si>
  <si>
    <t>Este indicador da cuenta de los recursos (billones) de inversión en Ciencia, Tecnología e Innovación a través de la aprobación de proyectos de CTeI con el aval de actores reconocidos por Minciencias, establecidos en el artículo 158-1 y 256 del ET, en relación al total de recursos asignados para la vigencia.</t>
  </si>
  <si>
    <t>Cupo de beneficios tributarios asignado por inversión en actividades de CTeI</t>
  </si>
  <si>
    <t>El indicador da cuenta de los acuerdos de transferencia y/o conocimiento por medio de la iniciativa Convocatoria para fortalecimiento empresas base científica, tecnológica e innovación del programa Apoyo a procesos de transferencia tecnológica y/o conocimiento</t>
  </si>
  <si>
    <t>Sumatoria acuerdos de transferencia y/o conocimiento acompañados por Minciencias</t>
  </si>
  <si>
    <t>articipación
Igualdad
Libertad de enseñanza, aprendizaje, investigación y cátedra
Derecho de petición</t>
  </si>
  <si>
    <t>El indicador mide el esfuerzo de los actores del Sistema Nacional de CTeI por generar procesos de innovación desde la creación y uso de nuevo conocimiento, a través del registro de solicitudes de patentes por residentes en Oficina Nacional y PCT. Dado que la generación de patentes ha sido considerada un factor determinante para la creación y aplicación de nuevo conocimiento.</t>
  </si>
  <si>
    <t>ste indicador da cuenta de las organizaciones que hacen parte de pactos por la Innovación, la cual es una iniciativa que buscar articular diferentes actores de las regiones donde se despliega la estrategia. Asimismo, en conjunto con las regiones, se conforma un portafolio de beneficios, para aprovechar las conexiones entre las empresas y diferentes actores para crear un mecanismo que facilite el desarrollo de proyectos y oportunidades de colaboración bajo retos o necesidades con modelos de innovación abierta y procesos de aceleración enfocados en identificación de proyectos de impacto en la cadena de valor, susceptibles de beneficios tributarios, preparación para la aplicación al reconocimiento de unidades de I+D+i usando los aprendizajes del entrenamiento de Sistemas de Innovación y alianzas estratégicas de estas empresas con entidades y/o universidades del Sistema.</t>
  </si>
  <si>
    <t>Sumatoria de las Organizaciones articuladas (firmantes) en los Pactos por la innovación.</t>
  </si>
  <si>
    <t>Formular e implementar la política pública  de CTeI 2040
Fortalecer la  articulación nación  territorio en CTeI:  Democratizar la CTeI
Fortalecer el SNCTeI y la  gobernanza: U+E+E+S (generación  de conﬁanza entre actores)</t>
  </si>
  <si>
    <t>El papel de la educación</t>
  </si>
  <si>
    <t>Este indicador da cuenta de los niños, niñas y jóvenes que por su interés por la investigación y el desarrollo de actitudes y habilidades se insertan activamente y por un periodo determinado en una cultura de la ciencia, la tecnología y la innovación y luego son certificados</t>
  </si>
  <si>
    <t>Sumatoria de los niños, niñas y jóvenes  certificados que que por su interés por la investigación y el desarrollo de actitudes y habilidades se insertan activamente y por un periodo determinado en una cultura de la ciencia, la tecnología y la innovación.</t>
  </si>
  <si>
    <t>Educación
Participación
Igualdad
Derecho de petición</t>
  </si>
  <si>
    <t>Este indicador incluye los Jóvenes que se vinculan a una estrategia de formación temprana para vocaciones científicas y que busca facilitar el acercamiento de jóvenes colombianos con la investigación y la innovación, así como a programas de formación, capacitación y fortalecimiento de las competencias y habilidades técnicas para su ingreso y permanencia en el SNCTI.</t>
  </si>
  <si>
    <t>Sumatoria de los Jóvenes Investigadores  e Innovadores apoyados con recursos de Minciencias y otros actores del SNCTeI a través de los diferentes instrumentos definidos en la vigencia que se financian desde las diferentes estrategias</t>
  </si>
  <si>
    <t>Este indicador da cuenta de las becas, créditos, becas-créditos y apoyos otorgados para la formación de alto nivel en relación a doctorado por Minciencias y otras entidades aliadas a fin de fortalecer y aumentar la base de recurso humano disponible para la investigación y la innovación del país.</t>
  </si>
  <si>
    <t>Sumatoria de las becas, créditos, becas-créditos y apoyos otorgados para la formación de alto nivel en relación a doctorado por Minciencias y aliados través de los diferentes instrumentos definidos en la vigencia que se financian desde las diferentes estrategias</t>
  </si>
  <si>
    <t>Formular e implementar la política pública  de CTeI 2040
Fortalecer la  articulación nación  territorio en CTeI:  Democratizar la CTeI
Estrategia de  comunicación para  cientiﬁcos y no cientiﬁcos
Mundialización de  Minciencias</t>
  </si>
  <si>
    <t>Apropiación Social del Conocimiento Dimensión internacional del conocimiento: redes, diáspora, colaboraciones</t>
  </si>
  <si>
    <t>Este indicador da cuenta de los espacios presenciales o virtuales en los que la sociedad interactúa con actividades propias de ciencia, tecnología e innovación programadas desde el programa de Todo es Ciencia</t>
  </si>
  <si>
    <t>Sumatoria de los espacios presenciales y virtuales en los que la sociedad interactúa con actividades propias de ciencia, tecnología e innovación programados desde de los diferentes instrumentos definidos en la vigencia</t>
  </si>
  <si>
    <t>Participación
Igualdad
Libertad de enseñanza, aprendizaje, investigación y cátedra
Derecho de petición</t>
  </si>
  <si>
    <t>El indicador da cuenta de las Comunidades y/o grupos de interés que se fortalecen a través de procesos de Apropiación Social de Conocimiento y cultura científica por medio de la iniciativa de Ideas para el cambio del programa Apropiación Social de la CTeI</t>
  </si>
  <si>
    <t>Sumatoria de las Comunidades y/o grupos de interés que se fortalecen a través de procesos de Apropiación Social de Conocimiento y cultura científica</t>
  </si>
  <si>
    <t>Formular e implementar la política pública  de CTeI 2040
Fortalecer la  articulación nación  territorio en CTeI:  Democratizar la CTeI</t>
  </si>
  <si>
    <t>Reto Colombia Equitativa. Misión Emblemática: conocimiento e innovación para la equidad” 
El papel del conocimiento en el desarrollo de las regiones y la articulación de las iniciativas locales de conocimiento y desarrollo</t>
  </si>
  <si>
    <t>Hace referencia al número de planes y acuerdos departamentales de CTeI que han sido acompañados y asesorados desde el Ministerio en el marco de la función  CTel y promover su articulación, entre otros, con las Agendas Departamentales de Competitividad e Innovación</t>
  </si>
  <si>
    <t>Sumatoria de planes y acuerdos departamentales de CTeI que han sido acompañados y asesorados desde el Ministerio</t>
  </si>
  <si>
    <t>Este indicador mide el porcentaje de avance en la implementación del Indice  de capacidades en CTeI en las regiones, partiendo de la formulación metodológica del indicador y su aplicación piloto en 2020 y su puest en marcha formal desde el 2021.</t>
  </si>
  <si>
    <t xml:space="preserve">% de avance del diseño e implementación de lndice de Capacidades Regionales en CTeI  </t>
  </si>
  <si>
    <t>Fortalecimiento y Desempeño  Institucional como soporte la democratización y regionalización  del Conocimiento</t>
  </si>
  <si>
    <t xml:space="preserve">Instituciones del
Sistema Nacional de SNCTI </t>
  </si>
  <si>
    <t>Este índice da cuenta del cambio hacia el cual propende la entidad, en aras de mejorar la eficiencia, la transparencia y su actualización tecnológica, de cara a prestar un servicio de calidad al país y a la ciudadanía en general; y destacarse como entidad líder del sector público.</t>
  </si>
  <si>
    <t>Cumplimiento en la reducción de tiempos, requisitos o documentos en procedimientos seleccionados X 15%) + (Avance en el plan de racionalización de trámites X 15%) + (Cumplimiento de los requisitos priorizados de transparencia en Minciencias X 40%) + (Cumplimiento de los requisitos priorizados de Gobierno Digital en Minciencias X 30%)</t>
  </si>
  <si>
    <t>Stock</t>
  </si>
  <si>
    <t>Participación
Igualdad
Derecho de petición
Derecho a seguridad social
Libertad de expresión e información</t>
  </si>
  <si>
    <t>Potenciar las capacidades regionales de CTeI que promuevan el desarrollo social  y productivo hacia una Colombia Científica</t>
  </si>
  <si>
    <t>Inversión nacional en ACTI como porcentaje del PIB</t>
  </si>
  <si>
    <t>Despacho de la Ministra</t>
  </si>
  <si>
    <t>Conceptualización y diseño de Centros Regionales de Investigación, Innovación y Emprendimiento</t>
  </si>
  <si>
    <t>N/A</t>
  </si>
  <si>
    <t>Nuevas becas y nuevos créditos beca para la formación de doctores apoyadas por Colciencias y aliados</t>
  </si>
  <si>
    <t>Nuevas estancias posdoctorales apoyadas por Colciencias y aliados</t>
  </si>
  <si>
    <t>Jóvenes Investigadores e Innovadores apoyados por Colciencias y aliados</t>
  </si>
  <si>
    <t>Niños, niñas y adolescentes certificados en procesos de fortalecimiento de sus capacidades en I+i</t>
  </si>
  <si>
    <t>Aprobación de recursos  de la asignación del SGR</t>
  </si>
  <si>
    <t>Ampliar las dinámicas de generación, circulación y uso de conocimiento y los saberes ancestrales propiciando sinergias entre actores del SCNTI que permitan cerrar las brechas históricas de inequidad en CTeI</t>
  </si>
  <si>
    <t>Dirección de Capacidades y Divulgación en CTeI</t>
  </si>
  <si>
    <t xml:space="preserve">Nuevas unidades de apropiación social de la CTeI al interior de la IES y otros actores reconocidos del SNCTI </t>
  </si>
  <si>
    <t>Museos y centros de ciencia fortalecidos</t>
  </si>
  <si>
    <t>Nuevos artículos científicos publicados por investigadores colombianos en revistas científicas especializadas</t>
  </si>
  <si>
    <t xml:space="preserve">Aumentar la producción de conocimiento científico y tecnológico de alto impacto en articulación con aliados estratégicos nacionales e internacionales,promoviendo también  la participación de los actores del SNCTeI en redes e iniciativas de cooperación e internacionalización de la CTI. </t>
  </si>
  <si>
    <t>Nodos de diplomacia científica</t>
  </si>
  <si>
    <t>Diseñar el implementar la misión de bioeconomía  para promover el  aprovechamiento sostenible de la biodiversidad</t>
  </si>
  <si>
    <t>Nuevos bioproductos registrados por el Programa Colombia Bio</t>
  </si>
  <si>
    <t>Nuevas expediciones científicas nacionales realizadas con apoyo de Colciencias y aliados</t>
  </si>
  <si>
    <t>Dirección de Transferencia y Uso del Conicimiento</t>
  </si>
  <si>
    <t>Expediciones Científicas al Pacífico desarrolladas</t>
  </si>
  <si>
    <t xml:space="preserve">Impulsar el desarrollo tecnológico y la innovación para la sofisticación del sector productivo </t>
  </si>
  <si>
    <t>Cupo de inversión para deducción y descuento tributario utilizado</t>
  </si>
  <si>
    <t>Porcentaje de investigadores en el sector empresarial</t>
  </si>
  <si>
    <t>Inversión en I+D del sector privado como porcentaje del PIB</t>
  </si>
  <si>
    <t>Acuerdos de transferencia de tecnología o conocimiento apoyados por Colciencias</t>
  </si>
  <si>
    <t>Organizaciones articuladas en los pactos por la innovación</t>
  </si>
  <si>
    <t>Solicitudes de patentes presentadas por residentes en Oficina Nacional</t>
  </si>
  <si>
    <t>Viceministerio de Talento y Apropiación Social del Conocimiento
Viceministerio de Conocimiento, Innovación y Productividad</t>
  </si>
  <si>
    <t>Generar lineamientos a nivel nacional y regional para el fortalecimiento de la institucionalidad y la implementación de procesos de innovación que generen valor público</t>
  </si>
  <si>
    <t>Política de CTeI aprobada e implementada</t>
  </si>
  <si>
    <t>Indíce ATM</t>
  </si>
  <si>
    <t>Oficina Asesora de Planeación, Dirección Administrativa y Financiera, Secretaría General, Oficina de Control Interno, Equipo de Comunicaciones, Oficina de Tecnologías de Información y Comunicaciones.</t>
  </si>
  <si>
    <t>N.A.</t>
  </si>
  <si>
    <t>Ninguna</t>
  </si>
  <si>
    <t>AVANCE 2019</t>
  </si>
  <si>
    <t>AVAMCE 2020</t>
  </si>
  <si>
    <t>AVANCE 2021 (I TRIM)</t>
  </si>
  <si>
    <t>% CUMPLIM 2019</t>
  </si>
  <si>
    <t>% CUMPLIM 2020</t>
  </si>
  <si>
    <t>Pacto por la Ciencia, Tecnología y la Innovación: un sistema para construir el conocimiento de la Colombia del futuro
Pacto por la equidad: política social moderna centrada en la familia, eficiente, de calidad y conectada a mercado</t>
  </si>
  <si>
    <t>Ampliar las dinámicas de generación, circulación y uso de conocimiento y los saberes ancestrales propiciando sinergias entre actores del SCNTI que permitan cerrar las brechas históricas de inequidad en Cte</t>
  </si>
  <si>
    <t>Pacto por la Sostenibilidad: Producir Conservando y Conservar Produciendo
Pacto por la Ciencia, Tecnología y la Innovación: un sistema para construir el conocimiento de la Colombia del futuro</t>
  </si>
  <si>
    <t xml:space="preserve">Diseñar el implementar la misión de bioeconomía  para promover el  aprovechamiento sostenible de la biodiversidad
</t>
  </si>
  <si>
    <t>"Dirección de Generación de Conocimiento
Dirección de Transferencia y Uso del Conicimiento"</t>
  </si>
  <si>
    <t>"Pacto por la Ciencia, Tecnología y la Innovación: un sistema para construir el conocimiento de la Colombia del futuro
Pacto por una gestión pública y efectiva"</t>
  </si>
  <si>
    <t>V1: 0,8 %
V2: 1,1%</t>
  </si>
  <si>
    <t>V1: 1%
V2: 1,5%</t>
  </si>
  <si>
    <t>V1: 0,9 %
V2: 1,3%</t>
  </si>
  <si>
    <t>V1: 0
V2: N.A.</t>
  </si>
  <si>
    <t>V1: 9
V2: 5</t>
  </si>
  <si>
    <t>V1: 9
V2: 4</t>
  </si>
  <si>
    <t>V1: 18
V2: 9</t>
  </si>
  <si>
    <t>V1: 1 %
V2: 1,5%</t>
  </si>
  <si>
    <t>V1: 953
V2: 920</t>
  </si>
  <si>
    <t>V1: 848
V2: 920</t>
  </si>
  <si>
    <t>V1:450
V2: 920</t>
  </si>
  <si>
    <t>V1: 1429
V2: 920</t>
  </si>
  <si>
    <t>V1:246
V2: 200</t>
  </si>
  <si>
    <t>V1: 50
V2: 200</t>
  </si>
  <si>
    <t>V1: 304
V2: 200</t>
  </si>
  <si>
    <t>V1: 641
V2: 680</t>
  </si>
  <si>
    <t>V1: 807
V2: 600</t>
  </si>
  <si>
    <t>V1: 2449
V2: 1700</t>
  </si>
  <si>
    <t>V1: 619
V2: 580</t>
  </si>
  <si>
    <t>V1: 4516
V2: 3560</t>
  </si>
  <si>
    <t>V1: 0
V2: N/A</t>
  </si>
  <si>
    <t>APUESTAS MEGA A 2022</t>
  </si>
  <si>
    <t xml:space="preserve">
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
</t>
  </si>
  <si>
    <t xml:space="preserve">Reestructuración integral para que el 100% de la oferta del ministerio cuente con enfoque diferencia y territorial
</t>
  </si>
  <si>
    <t>Citaciones de impacto en producción científica y colaboración internacional.</t>
  </si>
  <si>
    <t xml:space="preserve">Aumentar en 2,6 veces la generación de bioproductos en etapa comercializable. Pasar de 84 bioproductos en 2018 a 224 para 2022
</t>
  </si>
  <si>
    <t xml:space="preserve">"Incrementar seis (6) veces el número de investigadores vinculados al sector empresarial colombiano para el 2022.
Inversión en I+D del sector empresarial 
Colaboración universidad –empresas en I+D (GII)"
</t>
  </si>
  <si>
    <t>Aumentar a 2022 en 85% Ejecución presupuestal de la Entidad
Lograr como mínimo 95 puntos en el Índice de Desempeño Institucional- Sectorial a 2022</t>
  </si>
  <si>
    <t>PILAR DE LA MEGA</t>
  </si>
  <si>
    <t>Fortalecer las Capacidades Regionales</t>
  </si>
  <si>
    <t xml:space="preserve">Apropiacion Social y Reconocimiento De Saberes
</t>
  </si>
  <si>
    <t>Mundialización del Conocimiento</t>
  </si>
  <si>
    <t>Economía Bioproductiva</t>
  </si>
  <si>
    <t>Sofisticación del Sector Productivo</t>
  </si>
  <si>
    <t>Modernización del Ministerio y Fortalecimiento Institucional</t>
  </si>
  <si>
    <t>V1: 0,90
V2: 0,89</t>
  </si>
  <si>
    <t>V1: 0,91
V2: 0,90</t>
  </si>
  <si>
    <t>V1: 16
V2: 10</t>
  </si>
  <si>
    <t>V1: 60
V2: 66</t>
  </si>
  <si>
    <t>V1: 1
V2: 4</t>
  </si>
  <si>
    <t>V1: 14
V2: 7</t>
  </si>
  <si>
    <t>V1: 9
V2: 7</t>
  </si>
  <si>
    <t>V1: 1
V2: 7</t>
  </si>
  <si>
    <t>V1: 1
V2: 1</t>
  </si>
  <si>
    <t>V1: 1,2
V2:1,5</t>
  </si>
  <si>
    <t>V1: 1,2
V2: 1,9</t>
  </si>
  <si>
    <t>V1: 1,4
V2: 2</t>
  </si>
  <si>
    <t>V1: 4,8
V2: 6,4</t>
  </si>
  <si>
    <t>Siglas:
DND: Dato no disponible
N/A: No aplica</t>
  </si>
  <si>
    <t>Participación, Igualdad, Libertad de enseñanza, aprendizaje, investigación y cátedra, Derecho de petición.</t>
  </si>
  <si>
    <t>Producto</t>
  </si>
  <si>
    <t>No</t>
  </si>
  <si>
    <t>Administración sistema nacional de ciencia y tecnología  nacional</t>
  </si>
  <si>
    <t>Participación, Igualdad, Derecho de petición.</t>
  </si>
  <si>
    <t>Pacto por la Ciencia, Tecnología y la Innovación: un sistema para construir el conocimiento de la Colombia del futuro
Pacto por una gestión pública y efectiva</t>
  </si>
  <si>
    <t>Si</t>
  </si>
  <si>
    <t>Fortalecimiento de las capacidades de los actores del SNCTI para la generación de conocimiento a nivel  nacional</t>
  </si>
  <si>
    <t>Resultado</t>
  </si>
  <si>
    <t>Incrementar seis (6) veces el número de investigadores vinculados al sector empresarial colombiano para el 2022.
Inversión en I+D del sector empresarial 
Colaboración universidad –empresas en I+D (GII)</t>
  </si>
  <si>
    <t>Incremento de las actividades de Ciencia, Tecnología e Innovación en la construcción de la Bioeconomía a nivel   Nacional</t>
  </si>
  <si>
    <t>Educación, Participación, Igualdad, Derecho de petición.</t>
  </si>
  <si>
    <t>Aumentar en 2,6 veces la generación de bioproductos en etapa comercializable. Pasar de 84 bioproductos en 2018 a 224 para 2022</t>
  </si>
  <si>
    <t>Insumo</t>
  </si>
  <si>
    <t>Reestructuración integral para que el 100% de la oferta del ministerio cuente con enfoque diferencia y territorial</t>
  </si>
  <si>
    <t>No aplica</t>
  </si>
  <si>
    <t>Desarrollo de vocaciones científicas y capacidades para la investigación en niños y jóvenes a nivel  nacional</t>
  </si>
  <si>
    <t>Capacitación de recursos humanos para la investigación  nacional</t>
  </si>
  <si>
    <t>Participación, Igualdad, Libertad de enseñanza, aprendizaje, investigación y cátedra, Derecho de petición</t>
  </si>
  <si>
    <t>Reconocimiento de 10 nuevos centros de investigación y desarrollo tecnológico, en las regiones de Centros Sur, Llanos, Litoral pacífico y costa atlántica. Hoy el país cuenta con 9 centros de 54 reconocidos en estas regiones.
Pasar del 22,6% al 32% el número total e becas promedio otorgadas a beneficiarios de las  regiones de Centros Sur, Llanos, Litoral pacífico y costa atlántica.</t>
  </si>
  <si>
    <t>Proyecto de inversión que lo respalda</t>
  </si>
  <si>
    <t xml:space="preserve">Área responsable </t>
  </si>
  <si>
    <t>Derecho fundamental que se garantiza</t>
  </si>
  <si>
    <t>Línea base</t>
  </si>
  <si>
    <t>Tipo de acumulación</t>
  </si>
  <si>
    <t xml:space="preserve">Tipo de indicador </t>
  </si>
  <si>
    <t>Indicador Sinergia/PND 2018-2022</t>
  </si>
  <si>
    <t>Indicadores estratégicos</t>
  </si>
  <si>
    <t>Apuestas Mega a 2022</t>
  </si>
  <si>
    <t>Pilar de la Mega</t>
  </si>
  <si>
    <t>Articulación Con Los Pactos De Plan Nacional De Desarrollo 2019 - 2022</t>
  </si>
  <si>
    <t>Metas</t>
  </si>
  <si>
    <t>VERSIÓN: 01</t>
  </si>
  <si>
    <t>FECHA: 31/01/2021</t>
  </si>
  <si>
    <t>CÓGIGO: D101PR01F01</t>
  </si>
  <si>
    <t>PLAN ESTRATÉGICO INSTITUCIONAL SECTORIAL 2019-2022
MINISTERIO DE CIENCIA, TECNOLOGÍA E INNOVACIÓN</t>
  </si>
  <si>
    <t>CONTROL DE CAMBIOS AL PLAN ESTRATÉGICO INSTITUCIONAL</t>
  </si>
  <si>
    <t>FECHA</t>
  </si>
  <si>
    <t>CAMBIOS</t>
  </si>
  <si>
    <t>ENTE APROBADOR</t>
  </si>
  <si>
    <t>VERSIÓN</t>
  </si>
  <si>
    <t>Comité Ministerial</t>
  </si>
  <si>
    <t>Nombre indicador: “Acuerdos de transferencia de tecnología o conocimiento apoyados” se ajustó a “Acuerdos de transferencia de tecnología o conocimiento apoyados por Colciencias” como se encuentra enunciado en PND.</t>
  </si>
  <si>
    <t xml:space="preserve">Se agregó el indicador “Expediciones Científicas al Pacífico desarrolladas”. Este indicador se venía midiendo en las versiones anteriores del PEI en el marco del indicador “Nuevas expediciones científicas nacionales realizadas con apoyo de Colciencias y aliados”. Para la presente versión de este PEI, se visibiliza toda vez que se busca mostrar claramente su seguimiento, medición y cumplimiento desde la entidad. </t>
  </si>
  <si>
    <t>Se agregó el indicador “Inversión en I+D del sector privado como porcentaje del PIB”, este indicador hace parte del Plan Nacional de Desarrollo y está incluido en el V. Pacto por la Ciencia, la Tecnología y la Innovación: un sistema para construir el conocimiento de la Colombia del futuro, Línea B. Más ciencia, más futuro: compromiso para duplicar la inversión pública y privada en ciencia, tecnología e innovación. De este indicador se daba cuenta de manera implícita en el indicador de “Inversión nacional en ACTI como porcentaje del PIB” el cual también comprende la medición de I+D.</t>
  </si>
  <si>
    <t>Nombre indicador: “Inversión en ACTI como % del PIB” se ajustó a “Inversión nacional en ACTI como porcentaje del PIB” como se encuentra enunciado en PND. Así mismo se traslada del objetivo “Aumentar la producción de conocimiento científico y tecnológico de alto impacto en articulación con aliados estratégicos nacionales e internacionales, promoviendo también la participación de los actores del SNCTI en redes e iniciativas de cooperación e internacionalización de la CTI” al objetivo de “Potenciar las capacidades regionales de CTeI que promuevan el desarrollo social y productivo hacia una Colombia Científica”.</t>
  </si>
  <si>
    <t>Se retira el indicador “Inversión en I+D como % del PIB” que no se encuentra en el PND y éste se está midiendo en el marco del indicador de “Inversión nacional en ACTI como porcentaje del PIB”.</t>
  </si>
  <si>
    <t>Nombre indicador: “Jóvenes Investigadores e Innovadores apoyados” se ajustó a “Jóvenes Investigadores e Innovadores apoyados por Colciencias y aliados” como se encuentra enunciado en PND.</t>
  </si>
  <si>
    <t>Nombre indicador: “Nuevas becas y nuevos créditos beca para la formación a nivel de doctorado” se ajustó a “Nuevas becas y nuevos créditos beca para la formación de doctores apoyadas por Colciencias y aliados” como se encuentra enunciado en PND.</t>
  </si>
  <si>
    <t>Nombre de indicador: “Nuevas estancias posdoctorales apoyadas” se ajustó a “Nuevas estancias posdoctorales apoyadas por Colciencias y aliados” como se encuentra enunciado en PND.</t>
  </si>
  <si>
    <t>Nombre de indicador: “Expediciones científicas nacionales y con aliados internacionales” se ajustó a “Nuevas expediciones científicas nacionales realizadas con apoyo de Colciencias y aliados” como se encuentra enunciado en PND. En las 7 expediciones nacionales se incluye o contabiliza la Expedición de Pacífico.</t>
  </si>
  <si>
    <t>Nombre de indicador: “Nuevos artículos científicos publicados por investigadores colombianos” se ajustó a “Nuevos artículos científicos publicados por investigadores colombianos en revistas científicas especializadas” como se encuentra enunciado en PND.</t>
  </si>
  <si>
    <t>Nombre de indicador “Proyectos de I+D+i financiados por Minciencias y aliados para la generación de Bioproductos” se ajustó a “Nuevos bioproductos registrados por el Programa Colombia Bio” acorde a como se encuentra enunciado en PND. Es importante destacar que el indicador da cuenta de proyectos de I+D+i financiados por Minciencias y aliados para la generación de Bioproductos.</t>
  </si>
  <si>
    <t>El indicador “Nuevas becas y nuevos créditos beca para la formación a nivel de maestría” se clasifica como indicador de programa, por esta razón no se incluye en la presente versión del PEI 2019-2022. Este indicador se presenta en el Plan de Acción Institucional.</t>
  </si>
  <si>
    <t>Cambio del indicador “Planes y acuerdos departamentales de CTeI acompañados en su formulación” por el indicador de “Ejercicios de planeación de recursos para la CT del SGR acompañados en su formulación”. El 30 de septiembre de 2020 se promulgó la Ley 2056 que regula la organización y el funcionamiento del Sistema General de Regalías. En su Capítulo V, Artículo 53, dicha Ley reemplaza la elaboración de los Planes y Acuerdos Estratégicos Departamentales en CTEI (PAED) por los Ejercicios de planeación para orientar la inversión de la Asignación de CTeI. Así mismo, este indicador se pasa a indicador a nivel programático y se ubica en el Plan de Acción Institucional.</t>
  </si>
  <si>
    <t>Indicador “Aprobación de recursos de la asignación del SGR” en su clasificación de Tipo de indicador y Tipo de acumulación se actualizan descripciones así: Es un indicador de resultado en tipo de indicador y es de flujo en tipo de acumulación. Se tenían asignados en tipo de indicador: de producto y en tipo de acumulación: acumulado. Alineación de metas con relación a las metas acordadas en el Plan Nacional de Desarrollo 2018-2022 Pacto por Colombia, Pacto por la equidad.</t>
  </si>
  <si>
    <t>Indicador “Inversión nacional en ACTI como porcentaje del PIB”. Se ajustaron las metas, acorde con el PND:
Meta 2020: de 0,8% a 1,1%.
Meta 2021: de 0,9% a 1,3.
Meta 2022: de 1% a 1,5%.
Meta de cuatrienio de 1% a 1,5%.</t>
  </si>
  <si>
    <t>Indicador “Centro Regional de Investigación, Innovación y Emprendimiento apoyados”. Se ajustaron las metas, acorde con la programación de recursos para la vigencia 2021 y soportado en el ejercicio de anteproyecto de inversión de 2022.
Meta 2019: de 0 a N/A
Meta 2020: de 0 a N/A
Meta 2021: de 9 a 5.
Meta 2022: de 9 a 4.
Meta de cuatrienio de 18 a 9.</t>
  </si>
  <si>
    <t>Indicador “Nuevas becas y nuevos créditos beca para la formación de doctores apoyadas por Colciencias y aliados”. Se ajustaron las metas, acorde con el PND:
Meta 2019: de 953 a 920.
Meta 2020: de 848 a 920.
Meta 2021: de 450 a 920.
Meta 2022: de 1429 a 920.</t>
  </si>
  <si>
    <t>Indicador “Nuevas estancias posdoctorales apoyadas por Colciencias y aliados”. Se ajustaron las metas, acorde con el PND:
Meta 2020: de 246 a 200.
Meta 2021: de 50 a 200.
Meta 2022: de 304 a 200.</t>
  </si>
  <si>
    <t>Indicador “Nuevas unidades de apropiación social de la CTeI al interior de la IES y otros actores reconocidos del SNCTI”. Se precisa que, las metas de 2019 y 2020 no corresponden a cero. Para esos periodos el indicador no se medía, por lo tanto, no se generó información. Se actualizan estos campos con N/A: No Aplica.</t>
  </si>
  <si>
    <t>Indicador “Museos y centros de ciencia fortalecidos”. Se precisa que, las metas de 2019 y 2020 no corresponden a cero. Para esos periodos el indicador no se medía, por lo tanto, no se generó información. Se actualizan estos campos con N/A: No Aplica.</t>
  </si>
  <si>
    <t>Indicador “Política de CTeI aprobada e implementada”. Este indicador da cuenta del avance del proceso de formulación e implementación de la política pública de ciencia, tecnología e innovación (CONPES de CTeI). Su medición se basa en los siguientes hitos: Política de CTeI aprobada e implementada (CONPES de CTeI:
Hito 1: aprobación del documento CONPES 50%
Hito 2: cumplimiento actividades previstas para 2021 75%
Hito 3: cumplimiento de las actividades para 2022 100%
Este indicador se reasigna en el objetivo estratégico de la MEGA correspondiente a “Modernización del Ministerio y Fortalecimiento Institucional”. En la versión anterior del presente documento se ubicó en el objetivo de “Apropiación Social y Reconocimiento De Saberes”.</t>
  </si>
  <si>
    <t>Indicador “% avance en la implementación del Índice de capacidades en CTeI en las regiones”. Este indicador se traslada al Plan de Acción Institucional toda vez que, por su alcance, permitirá generar insumos para mejorar la caracterización de las regiones, los departamentos en cuanto a capacidades de investigación.</t>
  </si>
  <si>
    <t>Con relación al objetivo de la MEGA “Mundialización del Conocimiento” se ajusta la apuesta con base en revisiones, análisis de propuestas generadas desde los equipos técnicos. La apuesta es “Citaciones de impacto en producción científica y colaboración internacional.” en reemplazo de “Duplicar a176 los Investigadores por millón de habitantes (GII)”.</t>
  </si>
  <si>
    <t>Se traslada el indicador de “Inversión nacional en ACTI como porcentaje del PIB” del objetivo de la MEGA de “Mundialización del Conocimiento” al objetivo “Potenciar las capacidades regionales de CTeI que promuevan el desarrollo social y productivo hacia una Colombia Científica”, guardando coherencia con la descentralización de la CTeI, con la departamentalización de la ciencia, la tecnología y la innovación.</t>
  </si>
  <si>
    <t>Con relación al indicador “Citaciones de impacto en producción científica y colaboración internacional” se actualizan las metas acordes con metas en Plan Nacional de Desarrollo para los siguientes años:
Meta 2020: de 0,90 a 0,89.
Meta 2022: de 0,91 a 0,90.
Meta cuatrienio: de 0,91 a 0,90.</t>
  </si>
  <si>
    <t>bio</t>
  </si>
  <si>
    <t>Indicador “Nuevos bioproductos registrados por el Programa Colombia Bio”. Se ajustan metas acordes con Plan Nacional de Desarrollo. Se realizan las siguientes actualizaciones:
Meta 2019: de 16 a 10.
Meta 2022: de 60 a 66.</t>
  </si>
  <si>
    <t>Indicador “Nuevas expediciones científicas nacionales realizadas con apoyo de Colciencias y aliados”. Se ajustan las metas acordes con Plan Nacional de Desarrollo:
Meta 2019: de 1 a 4.
Meta 2020: de 14 a 7.
Meta 2021: de 9 a 7.
Meta 2022: de 1 a 7.</t>
  </si>
  <si>
    <t>Se agrega el indicador “Porcentaje de investigadores en el sector empresarial” para garantizar alineación con los compromisos del Plan Nacional de Desarrollo, a cargo del Ministerio.</t>
  </si>
  <si>
    <r>
      <rPr>
        <b/>
        <sz val="12"/>
        <color theme="1"/>
        <rFont val="Segoe UI"/>
        <family val="2"/>
      </rPr>
      <t xml:space="preserve">Versión 1: </t>
    </r>
    <r>
      <rPr>
        <sz val="12"/>
        <color theme="1"/>
        <rFont val="Segoe UI"/>
        <family val="2"/>
      </rPr>
      <t xml:space="preserve">
Inversión en ACTI como % del PIB
</t>
    </r>
    <r>
      <rPr>
        <b/>
        <sz val="12"/>
        <color theme="9" tint="-0.249977111117893"/>
        <rFont val="Segoe UI"/>
        <family val="2"/>
      </rPr>
      <t>Versión 2:</t>
    </r>
    <r>
      <rPr>
        <sz val="12"/>
        <color theme="9" tint="-0.249977111117893"/>
        <rFont val="Segoe UI"/>
      </rPr>
      <t xml:space="preserve">
Inversión nacional en ACTI como porcentaje del PIB
Se cambio del objetivo de la MEGA de "Mundialización del conocimiento" al objetivo en el que se relaciona ahora.</t>
    </r>
  </si>
  <si>
    <r>
      <rPr>
        <b/>
        <sz val="12"/>
        <color theme="1"/>
        <rFont val="Segoe UI"/>
        <family val="2"/>
      </rPr>
      <t>Versión 1:</t>
    </r>
    <r>
      <rPr>
        <sz val="12"/>
        <color theme="1"/>
        <rFont val="Segoe UI"/>
        <family val="2"/>
      </rPr>
      <t xml:space="preserve">
 Nuevas becas y nuevos créditos beca para la formación a nivel de doctorado
</t>
    </r>
    <r>
      <rPr>
        <b/>
        <sz val="12"/>
        <color theme="9" tint="-0.249977111117893"/>
        <rFont val="Segoe UI"/>
        <family val="2"/>
      </rPr>
      <t xml:space="preserve">Versión 2: </t>
    </r>
    <r>
      <rPr>
        <sz val="12"/>
        <color theme="9" tint="-0.249977111117893"/>
        <rFont val="Segoe UI"/>
      </rPr>
      <t xml:space="preserve">
Nuevas becas y nuevos créditos beca para la formación de doctores apoyadas por Colciencias y aliados</t>
    </r>
  </si>
  <si>
    <r>
      <rPr>
        <b/>
        <sz val="12"/>
        <color theme="1"/>
        <rFont val="Segoe UI"/>
        <family val="2"/>
      </rPr>
      <t>Versión 1:</t>
    </r>
    <r>
      <rPr>
        <sz val="12"/>
        <color theme="1"/>
        <rFont val="Segoe UI"/>
        <family val="2"/>
      </rPr>
      <t xml:space="preserve">
Nuevas estancias posdoctorales apoyadas
</t>
    </r>
    <r>
      <rPr>
        <b/>
        <sz val="12"/>
        <color theme="9" tint="-0.249977111117893"/>
        <rFont val="Segoe UI"/>
        <family val="2"/>
      </rPr>
      <t xml:space="preserve">Versión 2: </t>
    </r>
    <r>
      <rPr>
        <sz val="12"/>
        <color theme="9" tint="-0.249977111117893"/>
        <rFont val="Segoe UI"/>
      </rPr>
      <t xml:space="preserve">
Nuevas estancias posdoctorales apoyadas por Colciencias y aliados </t>
    </r>
  </si>
  <si>
    <r>
      <rPr>
        <b/>
        <sz val="11"/>
        <color theme="1"/>
        <rFont val="Segoe UI"/>
        <family val="2"/>
      </rPr>
      <t xml:space="preserve">Versión 1: </t>
    </r>
    <r>
      <rPr>
        <sz val="11"/>
        <color theme="1"/>
        <rFont val="Segoe UI"/>
        <family val="2"/>
      </rPr>
      <t xml:space="preserve">
Jóvenes Investigadores e Innovadores apoyados
</t>
    </r>
    <r>
      <rPr>
        <b/>
        <sz val="11"/>
        <color theme="9" tint="-0.249977111117893"/>
        <rFont val="Segoe UI"/>
        <family val="2"/>
      </rPr>
      <t xml:space="preserve">Versión 2: </t>
    </r>
    <r>
      <rPr>
        <sz val="11"/>
        <color theme="9" tint="-0.249977111117893"/>
        <rFont val="Segoe UI"/>
      </rPr>
      <t xml:space="preserve">
Jóvenes Investigadores e Innovadores apoyados por Colciencias y aliados</t>
    </r>
  </si>
  <si>
    <r>
      <rPr>
        <b/>
        <sz val="12"/>
        <color theme="1"/>
        <rFont val="Segoe UI"/>
        <family val="2"/>
      </rPr>
      <t xml:space="preserve">Versión 1: </t>
    </r>
    <r>
      <rPr>
        <sz val="12"/>
        <color theme="1"/>
        <rFont val="Segoe UI"/>
        <family val="2"/>
      </rPr>
      <t xml:space="preserve">
Nuevos artículos científicos publicados por investigadores colombianos
</t>
    </r>
    <r>
      <rPr>
        <b/>
        <sz val="12"/>
        <color theme="9" tint="-0.249977111117893"/>
        <rFont val="Segoe UI"/>
        <family val="2"/>
      </rPr>
      <t>Versión 2:</t>
    </r>
    <r>
      <rPr>
        <sz val="12"/>
        <color theme="9" tint="-0.249977111117893"/>
        <rFont val="Segoe UI"/>
      </rPr>
      <t xml:space="preserve">
Nuevos artículos científicos publicados por investigadores colombianos en revistas científicas especializadas.</t>
    </r>
  </si>
  <si>
    <r>
      <rPr>
        <b/>
        <sz val="12"/>
        <color theme="1"/>
        <rFont val="Segoe UI"/>
        <family val="2"/>
      </rPr>
      <t xml:space="preserve"> Versión 1:</t>
    </r>
    <r>
      <rPr>
        <sz val="12"/>
        <color theme="1"/>
        <rFont val="Segoe UI"/>
        <family val="2"/>
      </rPr>
      <t xml:space="preserve">
 Proyectos de I+D+i financiados por Minciencias y aliados para la generación de Bioproductos
</t>
    </r>
    <r>
      <rPr>
        <b/>
        <sz val="12"/>
        <color theme="9" tint="-0.249977111117893"/>
        <rFont val="Segoe UI"/>
        <family val="2"/>
      </rPr>
      <t xml:space="preserve">Versión 2: </t>
    </r>
    <r>
      <rPr>
        <sz val="12"/>
        <color theme="9" tint="-0.249977111117893"/>
        <rFont val="Segoe UI"/>
      </rPr>
      <t xml:space="preserve">
Nuevos bioproductos registrados por el Programa Colombia Bio</t>
    </r>
  </si>
  <si>
    <r>
      <rPr>
        <b/>
        <sz val="12"/>
        <color theme="1"/>
        <rFont val="Segoe UI"/>
        <family val="2"/>
      </rPr>
      <t xml:space="preserve">Versión 1: </t>
    </r>
    <r>
      <rPr>
        <sz val="12"/>
        <color theme="1"/>
        <rFont val="Segoe UI"/>
        <family val="2"/>
      </rPr>
      <t xml:space="preserve">
Expediciones científicas nacionales y con aliados internacionales
</t>
    </r>
    <r>
      <rPr>
        <b/>
        <sz val="12"/>
        <color theme="9" tint="-0.249977111117893"/>
        <rFont val="Segoe UI"/>
        <family val="2"/>
      </rPr>
      <t>Versión 2:</t>
    </r>
    <r>
      <rPr>
        <sz val="12"/>
        <color theme="9" tint="-0.249977111117893"/>
        <rFont val="Segoe UI"/>
      </rPr>
      <t xml:space="preserve">
Nuevas expediciones científicas nacionales realizadas con apoyo de Colciencias y aliados</t>
    </r>
  </si>
  <si>
    <r>
      <rPr>
        <b/>
        <sz val="12"/>
        <color theme="9" tint="-0.249977111117893"/>
        <rFont val="Segoe UI"/>
        <family val="2"/>
      </rPr>
      <t>Nuevo indicador en la versión 2:</t>
    </r>
    <r>
      <rPr>
        <sz val="12"/>
        <color theme="1"/>
        <rFont val="Segoe UI"/>
        <family val="2"/>
      </rPr>
      <t xml:space="preserve"> Expediciones Científicas al Pacífico desarrolladas</t>
    </r>
  </si>
  <si>
    <r>
      <rPr>
        <b/>
        <sz val="12"/>
        <color theme="9" tint="-0.249977111117893"/>
        <rFont val="Segoe UI"/>
        <family val="2"/>
      </rPr>
      <t>Nuevo indicador con la versión 2:</t>
    </r>
    <r>
      <rPr>
        <sz val="12"/>
        <color theme="9" tint="-0.249977111117893"/>
        <rFont val="Segoe UI"/>
      </rPr>
      <t xml:space="preserve"> Porcentaje de investigadores en el sector empresarial</t>
    </r>
  </si>
  <si>
    <r>
      <rPr>
        <b/>
        <sz val="12"/>
        <color theme="9" tint="-0.249977111117893"/>
        <rFont val="Segoe UI"/>
        <family val="2"/>
      </rPr>
      <t>Nuevo indicador en la versión 2:</t>
    </r>
    <r>
      <rPr>
        <sz val="12"/>
        <color theme="1"/>
        <rFont val="Segoe UI"/>
        <family val="2"/>
      </rPr>
      <t xml:space="preserve">
Inversión en I+D del sector privado como porcentaje del PIB</t>
    </r>
  </si>
  <si>
    <r>
      <rPr>
        <b/>
        <sz val="12"/>
        <color theme="1"/>
        <rFont val="Segoe UI"/>
        <family val="2"/>
      </rPr>
      <t>Versión 1:</t>
    </r>
    <r>
      <rPr>
        <sz val="12"/>
        <color theme="1"/>
        <rFont val="Segoe UI"/>
        <family val="2"/>
      </rPr>
      <t xml:space="preserve">
 Acuerdos de transferencia de tecnología o conocimiento apoyados
</t>
    </r>
    <r>
      <rPr>
        <b/>
        <sz val="12"/>
        <color theme="9" tint="-0.249977111117893"/>
        <rFont val="Segoe UI"/>
        <family val="2"/>
      </rPr>
      <t>Versión 2:</t>
    </r>
    <r>
      <rPr>
        <sz val="12"/>
        <color theme="9" tint="-0.249977111117893"/>
        <rFont val="Segoe UI"/>
      </rPr>
      <t xml:space="preserve">
 Acuerdos de transferencia de tecnología o conocimiento apoyados por Colciencias</t>
    </r>
  </si>
  <si>
    <r>
      <rPr>
        <b/>
        <sz val="12"/>
        <color theme="1"/>
        <rFont val="Segoe UI"/>
        <family val="2"/>
      </rPr>
      <t>Versión 1:</t>
    </r>
    <r>
      <rPr>
        <sz val="12"/>
        <color theme="1"/>
        <rFont val="Segoe UI"/>
        <family val="2"/>
      </rPr>
      <t xml:space="preserve">
Política de CTeI aprobada e implementada
</t>
    </r>
    <r>
      <rPr>
        <b/>
        <sz val="12"/>
        <color theme="9" tint="-0.249977111117893"/>
        <rFont val="Segoe UI"/>
        <family val="2"/>
      </rPr>
      <t>Versión 2:</t>
    </r>
    <r>
      <rPr>
        <sz val="12"/>
        <color theme="9" tint="-0.249977111117893"/>
        <rFont val="Segoe UI"/>
      </rPr>
      <t xml:space="preserve">
  se reasigna en el objetivo estratégico de la MEGA correspondiente a “Modernización del Ministerio y Fortalecimiento Institucional”. En la versión anterior del presente documento se ubicó en el objetivo de “Apropiación Social y Reconocimiento De Saberes".</t>
    </r>
  </si>
  <si>
    <t>CÓDIGO: D101PR01F21</t>
  </si>
  <si>
    <t>SEGUIMIENTO TRIMESTRAL PLAN ESTRATÉGICO INSTITUCIONAL 2019 - 2022</t>
  </si>
  <si>
    <t>Resultado 2019</t>
  </si>
  <si>
    <t>% de avance de la meta 2021</t>
  </si>
  <si>
    <t>Observaciones de Seguimiento</t>
  </si>
  <si>
    <t>Análisis / Recomendación</t>
  </si>
  <si>
    <t>***N/A: No aplica. Refiere a que no existe meta para el trimestre analizado
* Se declara el plan estratégico institucional como el mismo plan estratégico sectorial por ser el Ministerio de Ciencia, Tecnología e Innovación la cabeza de sector y no tener instituciones o entidades adscritas</t>
  </si>
  <si>
    <t>** Cifras acumuladas 
*** El dato se encuentra en consolidación por parte de la Dirección de Transferencia y Uso del Conocimiento</t>
  </si>
  <si>
    <t>Dirección de Generación de Conocimiento
Dirección de Transferencia y Uso del Conocimiento</t>
  </si>
  <si>
    <t>Apropiación Social y Reconocimiento De Saberes</t>
  </si>
  <si>
    <t>Apoyo  al fomento y desarrollo de la apropiación social de la CTeI - ASCTI  nacional</t>
  </si>
  <si>
    <t xml:space="preserve">Aumentar la producción de conocimiento científico y tecnológico de alto impacto en articulación con aliados estratégicos nacionales e internacionales, promoviendo también  la participación de los actores del SNCTeI en redes e iniciativas de cooperación e internacionalización de la CTI. </t>
  </si>
  <si>
    <t>Dirección de Transferencia y Uso del Conocimiento</t>
  </si>
  <si>
    <t>Fortalecimiento de las Capacidades de Transferencia y Uso del Conocimiento Para la Innovación a nivel  Nacional</t>
  </si>
  <si>
    <t>Apoyo al proceso de transformación digital para la gestión y prestación de servicios de ti en el sector CTeI y a nivel  nacional
Administración sistema nacional de ciencia y tecnología  nacional</t>
  </si>
  <si>
    <t>Aprobación versión 01 del Plan Estratégico Institucional 2021</t>
  </si>
  <si>
    <t>Se ajusta el nombre del documento "PLAN ESTRATÉGICO INSTITUCIONAL SECTORIAL 2021-2022 MINISTERIO DE CIENCIA, TECNOLOGÍA E INNOVACIÓN" a PLAN ESTRATÉGICO INSTITUCIONAL SECTORIAL 2019-2022. MINISTERIO DE CIENCIA, TECNOLOGÍA E INNOVACIÓN en virtud del cumplimiento de la definición de este documento, así como, para garantizar que este es el documento referente que alinea las metas del Plan Nacional de Desarrollo con la Planeación estratégica de la entidad para el mismo periodo de tiempo del PND.</t>
  </si>
  <si>
    <t>Indicador “Jóvenes Investigadores e Innovadores apoyados por Colciencias y aliados”. Se ajustaron las metas, acorde con el PND de 2019 y 2020. Se ajusta meta 2021 de acuerdo con solicitud técnica del área y revisión de OAPII al identificar que no se afecta la meta en forma negativa. Con relación a la meta de cuatrienio, se ajusta al registrar un total de 3560 jóvenes apoyados, nueva meta que garantiza el cumplimiento de la meta de cuatrienio de PND (2440). Es importante resaltar que, aunque en la versión pasada de este documento se registraba como meta de cuatrienio 4.516, el ministerio en el marco de sus ejercicios de planeación, revisión y programación de recursos ajusta esta meta sin afectar las metas de PND.
Meta 2019: de 641 a 680.
Meta 2020: de 807 a 600.
Meta 2021: de 2449 a 1700.
Meta 2022: de 619 a 580.
Meta cuatrienio: de 4.516 a 3.560.</t>
  </si>
  <si>
    <t>Indicador “Cupo de inversión para deducción y descuento tributario utilizado”. Este indicador está consignado en el Plan Nacional de Desarrollo, sin embargo, se destaca que, las metas para los años 2020, 2021 y 2022 se ajustan por arriba de las metas que tienen en Plan Nacional de Desarrollo. En este sentido, el Ministerio se plantea el reto de superar las metas definidas en el PND y se consignan en el Plan Estratégico y Plan de Acción Institucional. Las metas ajustadas son:
Meta 2019: de 1 a 1.
Meta 2020: de 1,2 a 1,5.
Meta 2021: de 1,2 a 1,9.
Meta 2022: de 1,4 a 2.
Meta de Cuatrienio: de 4,8 a 6,4.
También se aclara que, el cupo de 2 billones de BT para 2022 dependerá de la aprobación del Consejo Nacional de Beneficios Tributarios CNBT.</t>
  </si>
  <si>
    <r>
      <t xml:space="preserve">Formulación del campo "Meta de Cuatrienio en función de la información contenida en la columna "Tipo de Acumulación" y "Unidad de Medida". Esto se hace con el propósito de disminuir el riesgo de mostrar metas de cuatrienio que no corresponden con los datos de las metas intermedias y que no están acorde con el tipo de acumulación del indicador. Como novedad también se reporta que, se agrega el campo "Unidad de Medida".
Se entiende como </t>
    </r>
    <r>
      <rPr>
        <b/>
        <sz val="11"/>
        <rFont val="Arial Narrow"/>
        <family val="2"/>
      </rPr>
      <t>Tipo de Acumulación</t>
    </r>
    <r>
      <rPr>
        <sz val="11"/>
        <rFont val="Arial Narrow"/>
        <family val="2"/>
      </rPr>
      <t>, la forma en que debe contabilizarse los datos de un indicador en sus metas intermedias para determinar cuál es el valor de la meta de cuatrienio. en este sentido, cuando es de Flujo, la meta de cuatrienio corresponde al dato de la meta intermedia del último año del periodo objeto del Plan. Si el tipo de acumulación es "acumulado", la meta de cuatrienio debe sumar todos los valores de las metas intermedias. Con relación a la columna "</t>
    </r>
    <r>
      <rPr>
        <b/>
        <sz val="11"/>
        <rFont val="Arial Narrow"/>
        <family val="2"/>
      </rPr>
      <t>Unidad de Medida</t>
    </r>
    <r>
      <rPr>
        <sz val="11"/>
        <rFont val="Arial Narrow"/>
        <family val="2"/>
      </rPr>
      <t>", esta se establece para determinar el formato de la meta de cuatrienio y de las metas intermedias, en aras de tener claridad si los valores son porcentajes, número o índices.
Dado que esta actualización corresponde a un ajuste del formato que no modifica objetivos, programas, iniciativas, metas o indicadores aprobados por Comité Ministerial, no es necesario su aprobación por esta instancia, por lo cual su actualización se tramita de acuerdo a lo definido en el procedimiento de "Elaboración y Control de Documentos"</t>
    </r>
  </si>
  <si>
    <t>Jefe Oficina Asesora de Planeación e Innovación institucional</t>
  </si>
  <si>
    <t>Ajuste en tipo de acumulación para el indicador de "Museos y centros de ciencia fortalecidos" toda vez que, de acuerdo con el equipo técnico responsable del mismo, las metas de este indicador dan cuenta de un comportamiento de flujo, es decir, para el periodo de medición de este indicador, se espera en total dar cuenta de diez (10) Centros de ciencia fortalecidos.</t>
  </si>
  <si>
    <t>Ajuste en tipo de acumulación para el indicador de "Política de CTeI aprobada e implementada" toda vez que, de acuerdo con el equipo técnico responsable del mismo, las metas de este indicador dan cuenta de un comportamiento de flujo, es decir, para el periodo de medición de este indicador, se espera alcanzar el 100% en 2021.</t>
  </si>
  <si>
    <t>Este indicador registra cumplimiento sobre lo programado. No se efectúan observaciones.</t>
  </si>
  <si>
    <t>Con corte al segundo trimestre de 2021 el seguimiento al indicador del Objetivo Estratégico “Fomentar un Minciencias Integro, Efectivo e Innovador (IE+i) evidencia un avance del 80,91% frente a una meta esperada del 74,32%, resultado que permite cumplir la meta planificada para el trimestre
El avance de cada uno de los componentes del índice muestra el siguiente comportamiento:
El Componente de Transparencia que aporta el eje de Integridad evidencia un 98,52% de cumplimiento, resultado que obtiene con la implementación y mantenimiento de 332 requisitos de los 337 identificados en el “Documento Metodológico del Índice de Transparencia Nacional para Entidades Públicas”, diseñado por el Capítulo de Transparencia Internacional, con el apoyo de la Unión Europea.
El Componente de Modernidad que aporta el eje de Innovación, logra un cumplimiento del 77% frente a una meta esperada del 76%, resultado que se obtiene con el cumplimiento de 134 de los 174 requisitos aplicables para el segundo trimestre.
Para el cierre de trimestre se encuentra 21 requisitos no cumplidos y 18 con cumplimiento parcial, aspecto que obedece a la inclusión de los nuevos requisitos de la política de gobierno digital, teniendo como base el autodiagnóstico de la política de gestión y desempeño de gobierno digital definida en el Modelo Integrado de Planeación Institucional.
Esta migración genera nuevos requisitos y retos para los diferentes programas que tienen a cargo la implementación y cumplimiento de los criterios aplicables a la política de gobierno digital y sus tres habilitadores transversales: Arquitectura de TI, Seguridad y Privacidad de la Información y Servicios Ciudadanos Digitales.
El Componente de reducción de tiempos, requisitos o documentos en procedimientos seleccionados que aporta al eje de efectividad, muestra un del 48,7% resultado que permite cumplir con la meta planificada del 40%.
Se actualiza la Caracterización de grupos de Valor y Grupos de Interés (E202M01AN03),asegurando la incorporación de los insumos resultado de las mesas de trabajo la identificación de las necesidades por cada uno de los grupos, se vincula el enfoque diferencial e incluyente con estadísticas que respaldan las transacciones realizadas con ese tipo de poblaciones y se caracterizan y priorizan los grupos de valor de servicios de TI.-  Grupos étnicos en el territorio (Gobierno Digital + Res 1519 de 2020) y se construye la caracterización de los trámites y servicios del Ministerio, identificando: Nombre, Descripción, Tipo de Servicio, Público Objetivo, Productos esperados, Relevancia, disponibilidad de acceso, canal de acceso, si requieren autenticación electrónica, soporte normativo y recursos requeridos.
En relación con el Componente de estandarización de trámites y servicios para la transformación digital hacia un Estado Abierto que aporta al eje de efectividad e innovación se obtiene un avance del 74%, resultado que permite cumplir con la meta planificada del 40%, debido a que se cuenta con el desarrollo en ambiente de pruebas, del Formulario de Sistema Integrado de Gestión de Proyectos – SIGP, para que el beneficiario del programa o proyecto pueda cargar directamente los informes técnicos y financieros en la herramienta SIGP y así evitar su traslado a la ventanilla.
Conclusiones / Recomendaciones:
De acuerdo con el análisis, no se requiere tomar acciones de mejora frente al comportamiento del indicador, puesto que, para el periodo evaluado, se alcanza un resultado satisfactorio frente a la meta establecida. Se recomienda mantener el seguimiento a los requisitos pendientes de cumplir, a fin de asegurar que el indicador cumpla con la meta propuesta para la vigencia 2021, aumentando la capacidad de la entidad para lograr el desempeño esperado especialmente en temas de automatización de procesos y analítica institucional.</t>
  </si>
  <si>
    <t>Porcentaje</t>
  </si>
  <si>
    <t>Este indicador está en proceso de revisión toda vez que se consideró en inicialmente en su medición el desarrollo de actividades en manos o responsabilidad de terceros, es decir, donde el ministerio no tiene injerencia. La revisión se hará con los equipos de los dos viceministerios y se espera revisar metodología y alcance de este considerando los resultados logrados en 2020.</t>
  </si>
  <si>
    <t>Esta iniciativa estratégica comprende todas las acciones de política que se realizan desde el despacho del Viceministerio de Talento y Apropiación Social del Conocimiento (TASC). Durante este primer trimestre del año 2021, se desarrollaron los planes de trabajo de las políticas a las cuales se les hará acompañamiento por parte del despacho:
•	Política Conpes de CTeI 2021
•	Política Pública para el Fomento de Vocaciones y Formación en CTeI.
•	Política de Conocimientos Ancestrales y Tradicionales.
Teniendo presente la contingencia generada por la emergencia sanitaria del COVID-19, para este reporte, se consignan los soportes de las actividades en el aplicativo GINA en el comprimido denominado "Soportes - Iniciativa - Diseño y formulación de política Trimestre II"</t>
  </si>
  <si>
    <t>Se recomienda revisar estrategias a implmentar en lo que resta del año para minimizar inclumplimiento de meta. Esta observación se hace especialmente por los resultados conque cerró 2020 donde se presentó un faltante de 151 y 78 en 2019.</t>
  </si>
  <si>
    <t xml:space="preserve">En el segundo trimestre del año 2021 (corte a mayo ya que la SIC tiene un mes de rezago para reportar a 3o de junio), se identificaron 73 nuevas solicitudes de patente.  Adicionalmente, conforme a la “Convocatoria nacional para fomentar la protección por patente y su uso comercial de adelantos tecnológicos en I+D+i que promuevan la potenciación económica del sector empresarial" mecanismo asociado al convenio especial de cooperación No. 755-2020 se registra un total de 393 inscritos, de los cuales 221 pertenecen a la estrategia de potenciación No. 1 dirigida exclusivamente para la protección por patente y donde se encuentra en proceso de acompañamiento y evaluación"
A la fecha se reportan un total de 129 solicitudes de patente de lo corrido del año 2021 (entre los meses enero y mayo 2021), en donde lideran los departamentos de BOGOTÁ D.C con 52 solicitudes de patente (40%), seguido por Antioquia (16%) y Valle de Cauca (16%) cada una con 21 solicitudes de patente. </t>
  </si>
  <si>
    <t>Número</t>
  </si>
  <si>
    <t>Sin novedad de acuerdo con el reporte enviado por el área. Se presentan acciones en desarrollo encamindas al cumplimiento de la meta.</t>
  </si>
  <si>
    <t>Con el objetivo de implementar el portafolio de beneficios de la estrategia Pactos por la Innovación, se desarrollaron actividades tendientes al despliegue de los portafolios de cada una de las regiones, entre las cuales se destaca: 
Bucaramanga: para el programa de Sistemas de Innovación IV Cohorte se realizó la selección de empresas ganadoras. Se seleccionaron las empresas ganadoras para la cofinanciación de proyectos y se llevó a cabo el evento cierre Sistemas de Innovación Empresarial IV Cohorte. Para el programa de COLINNOVA se realizó borrador de la adenda a los TdR y su anexo N° 6 Minuta del contrato para aprobación de la dirección del proyecto. Para el programa de comunidades de innovación se seleccionaron las empresas beneficiarias, kickoff con la entidad asesora Escala Consciencia &amp; Negocios. 
Eje Cafetero: selección de las 60 empresas beneficiarias para el programa Colinnova e inicio del programa. 
Norte de Santander: para el programa de sistemas de innovación, se realizó la selección de las empresas ganadoras de los 10 millones de pesos para invertir en el prototipo y las empresas que participaran en el beneficio de Misiones empresariales. 
Valle del Cauca: convocatoria y selección de las 70 empresas beneficiarias y la entidad asesora para el programa de innovación abierta y fortalecimiento de capacidades de innovación. 
Bolívar: en curso beneficio Innovación abierta, jóvenes investigadores y Colinnova. De forma transversal se realizó el evento de cierre del beneficio de ciclo de conferencias “aprende e innova” y se llevó a cabo la aplicación de encuesta de medición de impacto final para empresas de Sistemas de Innovación Empresarial y Evento de clausura y reconocimientos. 
Barranquilla: para el beneficio de articulación OTRI se realizó la actualización del POA. Se desarrolló convocatoria, proceso de selección y evaluación de empresas. Para el programa de aceleración en I+D+i se construyeron los insumos necesarios para el cierre del programa. Para el programa de innovación abierta, se adelantó la selección y contratación de 3 evaluadores expertos. Para el programa COLINNOVA se desarrolló y publicó los TdR para financiación. 
Nariño: Elaboración contrato preliminar de la entidad asesora Industrial Minuto de Dios y selección de 22 empresas para el beneficio de sistemas de innovación. 
Villavicencio: Para el programa Sistemas de innovación Empresarial se realizó la primera reunión presencial denominada “Compartamos un café “y la realización de la charla internacional con Promperu. 
Pasto: Para el programa de sistemas de innovación se elaboró contrato preliminar de la firma consultora Industrial Minuto de Dios. Se seleccionaron las 22 empresas beneficiarias. 
Santa Marta: Se efectuó el kick-off y un taller de transferencia metodológica del beneficio comunidad de innovación. Se realizó la planeación del beneficio de misiones empresariales de manera conjunta entre las diversas Cámaras de comercio que poseen este beneficio a nivel nacional.</t>
  </si>
  <si>
    <t>Para segundo trimestre no se reporta avance en la meta de acuerdo con lo programado. Aunque en el seguimiento se da cuenta de 16 acuerdos, la meta son 21 acuerdos de transferencia que están programados a 31 de diciembre. Sin observaciones.</t>
  </si>
  <si>
    <t>Durante el mes de junio 2021, se realizaron las siguientes actividades orientadas al cumplimiento de la meta de 16 Acuerdos de transferencia de tecnología o conocimiento apoyados por MinCiencias:
1. En alianza con CREAME Incubadora de Empresas se dio apertura a la convocatoria para la creación de empresas de base tecnológica tipo spin-off basados en biotecnología, bioeconomía o tecnologías convergentes con esta, que logren impulsar una economía sostenible fundamentada en la biomasa y biodiversidad”
Una vez se seleccionen, en el marco de la convocatoria expuesta anteriormente, las propuestas de Spin Off se darán cumplimento a la meta en cuanto acuerdos de transferencia de conocimiento y tecnología apoyados por MinCiencias.
2. Como resultado de la convocatoria se espera apoyar 16 propuestas para la creación de empresas de base tecnológica (Acuerdos de transferencia) con el objetivo de cumplir la meta, la cual se encuentra en 16. Estos resultados se obtendrán una vez se suscriban los convenios con las entidades que queden como elegibles, es decir para el mes de septiembre de 2021.</t>
  </si>
  <si>
    <t>Teniendo en cuenta estos resultados se adelantará una revisión y análisis para proyectar nuevas metas y presentarlas a consideración del ministro para que se definan acciones a seguir. Esto puede implicar un ajuste de metas.</t>
  </si>
  <si>
    <t>Para el segundo trimestre de 2021, se efectuó una reunión con el Departamento Administrativo Nacional de Estadística (DANE), Departamento Nacional de Planeación (DNP), Minciencias y el Observatorio Colombiano de Ciencia y Tecnología (OCyT) para hacer un balance en el desarrollo de las acciones encaminadas a mejorar la medición de ACTI e I+D en el país.
Igualmente, con el propósito de garantizar la medición de 2021 en ACTI como porcentaje del PIB, el Ministerio adelanta actualmente una revisión de una propuesta enviada por OCyT que incluye una serie de proyectos entre ellos uno correspondiente a la medición de ACTI 2021. El Ministerio de CTeI está ajustando esta prepuesta tanto en términos presupuestales como en actividades a desarrollar en la medición de ACTI de tal forma que se garantice este proceso. Es importante resaltar que ACTI comprende la medición de las siguientes actividades: 
1) Apoyo a la formación y capacitación científica y tecnológica.
2) Actividades de innovación.
3) Servicios científicos y tecnológicos.
4) Administración y otras actividades de apoyo en CTI.
5) Investigación y desarrollo experimental (I+D)
Se destaca que, por indicaciones de la Vicepresidencia de la República, lo concerniente a I+D será adelantado por el DANE y el OCyT continuará con las demás mediciones de ACTI. Sin embargo, para la consolidación de la medición de ACTI el DANE deberá brindar el acceso al cálculo que ellos realizarán de I+D al OCyT.</t>
  </si>
  <si>
    <t>Se reporta un avance por arriba de la meta esperada. Sin observaciones.</t>
  </si>
  <si>
    <t>En el segundo trimestre del año 2021, se realizaron las siguientes actividades: 
-Apertura de la convocatoria de deducción y descuento y crédito fiscal, asociada al cupo de beneficios tributarios por inversión en ciencia, tecnología e innovación; y, evaluación de los informes técnicos y financieros de proyectos plurianuales de deducción y descuento, aprobados por el Consejo Nacional de Beneficios Tributarios (CNBT) en vigencias anteriores.
-Apertura a la Convocatoria 904-2021 “para el registro de propuestas que accederán a los beneficios tributarios por inversión en proyectos de ciencia, tecnología e innovación 2021”, con esto, se habilitó a las micro, pequeñas, medianas y grandes empresas, para la presentación de propuestas para evaluación de la Secretaría Técnica del CNBT, con las cuales se accederán a los beneficios tributarios de deducción y descuento y crédito fiscal. La convocatoria en mención tiene dos cortes con fechas de cierre.
Se han se han registrado (7) proyectos para revisión de requisitos y se evaluaron un total 274 informes técnicos y financieros de avance, que corresponden a proyectos calificados por el Consejo Nacional de Beneficios Tributarios (CNBT) en vigencias anteriores, con cupo de deducción y descuento para la vigencia 2021.
-Se realizó la revisión técnica de conceptos de evaluación de informes técnicos y financieros de proyectos plurianuales; con lo cual, la Secretaría Técnica del CNBT recomendó aprobar un cupo preliminar en beneficios tributarios para la vigencia 2021 por $631.305.565.224, correspondiente a proyectos plurianuales.</t>
  </si>
  <si>
    <t>Con corte al 30 de junio se encuentra abierta la convocatoria 904-2021 para la presentación de proyectos que aspiran ser calificados como de carácter científico, tecnológico e innovación, para el acceso a los beneficios tributarios de deducción y descuento y crédito fiscal. El primer corte de esta convocatoria cierra el 13 de julio, hasta la fecha de reporte se han registrado (7) proyectos para revisión de requisitos. Para el periodo reportado se realizó la revisión técnica de conceptos de evaluación de informes técnicos y financieros de proyectos plurianuales; con lo cual, la Secretaría Técnica del CNBT recomendó aprobar un cupo preliminar en beneficios tributarios para la vigencia 2021 por $631.305.565.224, correspondiente a proyectos plurianuales.</t>
  </si>
  <si>
    <t>Este indicador debe dar cuenta de la expedición contemplada en el 4to trimestre. De acuerdo con el seguimiento reportado, las actividades dan cuenta de avance en aras de cumlir la meta. Sin observaciones.</t>
  </si>
  <si>
    <t xml:space="preserve">Durante el segundo trimestre del año 2021, se realizó la solicitud de aprobación de suscripción de un Convenio Especial de Cooperación de CTeI entre la Comisión Colombiana del Océano-CCO, la Universidad Nacional de Colombia y el Fondo Francisco José de Caldas, con el objeto de “Aunar esfuerzos para la realización de la Expedición Científica Seaflower – Isla Cayos de Bajo Nuevo y Bajo Alicia, una segunda fase de la Expedición Científica Seaflower – Old Providence &amp; Santa Catalina y la Expedición Científica Pacífico – Golfo de Tortugas, en el marco del Programa Colombia Bio”. Con este Convenio se realizará la financiación de 1 expedición científica en Golfo Tortugas, ubicado en el Pacífico Colombiano. </t>
  </si>
  <si>
    <t>Se recomienda revisar que actividades se deben fortalecer toda vez que, el convenio que ampara 3 de las expediciones científicas no alcanzó a firmarse a mitad de año.</t>
  </si>
  <si>
    <t>Durante el segundo trimestre del año 2021, se realizó la solicitud de aprobación de suscripción de un Convenio Especial de Cooperación de CTeI entre la Comisión Colombiana del Océano-CCO, la Universidad Nacional de Colombia y el Fondo Francisco José de Caldas, con el objeto de “Aunar esfuerzos para la realización de la Expedición Científica Seaflower – Isla Cayos de Bajo Nuevo y Bajo Alicia, una segunda fase de la Expedición Científica Seaflower – Old Providence &amp; Santa Catalina y la Expedición Científica Pacífico – Golfo de Tortugas, en el marco del Programa Colombia Bio”. Con este Convenio se realizará la financiación de 3 expediciones científicas. 
Las restantes expediciones serán financiadas a través del mecanismo de participación "Convocatoria BIO 2021: expediciones científicas y fortalecimiento de colecciones biológicas con la vinculación de jóvenes investigadores e innovadores" y aquellas propuestas que se encuentran en el Banco de elegibles de la Convocatoria 866-2019 y no habían sido financiadas.</t>
  </si>
  <si>
    <t>Este indicador viene cumpliendo de acuerdo con lo programado. La convocatoria Convocatoria para el apoyo a programas y proyectos de I+D+i que contribuyan a resolver los desafíos establecidos en la misión “Bioeconomía para una Colombia potencia viva y diversa hacia una sociedad impulsada por el conocimiento” publica resultados definitivos el 24 de septiembre. Sin observaciones.</t>
  </si>
  <si>
    <t>Durante el segundo trimestre del año 2021, se realiza la publicación de la convocatoria para el apoyo a programas y proyectos de I+D+i que contribuyan a resolver los desafíos establecidos en la misión “Bioeconomía para una Colombia potencia viva y diversa hacia una sociedad impulsada por el conocimiento”, donde se espera la financiación de programas y proyectos de I+D+i.</t>
  </si>
  <si>
    <t>Aunque se da evidencia del desarrollo de actividades que están encaminadas al cumplimiento de la meta, la meta a 2do trimestre no se cumplió. Se recomienda realizar reuniones de seguimiento, mesas de trabajo para implementar acciones de mejora que minimicen el incumplimiento de la meta.</t>
  </si>
  <si>
    <t>Se generó el acercamiento con el Ministerio de Relaciones Exteriores, con el fin de presentar las iniciativas adelantadas por Minciencias y explorar la armonización de esfuerzos en materia de diplomacia científica entre ambas carteras. Se sostuvo una reunión con la Dirección de Asuntos Económicos, Sociales y Culturales el 22 de abril, y se gestionó una reunión de alto nivel entre las Ministras para el 4 de mayo, a la cual finalmente no pudo asistir la Canciller, llevándose a cabo entre la Ministra Mabel Torres y el Viceministro de Relaciones Exteriores, Javier Echeverri. En esta reunión, Minciencias propuso la iniciativa de los nodos de diplomacia científica y la meta de establecer oficialmente 9 de ellos para 2022 a través de las embajadas de Colombia en 9 países priorizados. Cancillería propuso que la mejor forma de hacerlo era firmando un instrumento marco con Cancillería, que abarcara a todas las embajadas, en vez de hacer convenios o acuerdos separadamente con cada embajada. Minciencias estuvo de acuerdo y actualmente se continúa avanzando en la negociación de un Acta de Intención entre ambas carteras, a partir del cual se empezarían a establecer los nodos en el segundo semestre del 2021.
De otro lado, en el segundo trimestre del año el grupo de Internacionalización de Minciencias participó en reuniones con las embajadas de Colombia en Panamá y Brasil en las que presentó la iniciativa de los nodos de diplomacia científica. En la reunión del 28 de abril con la embajada de Brasil, se habló de compartirles un borrador de la Carta de Intención y del Plan de Trabajo del nodo de diplomacia científica a establecer en Brasil. Sobre la carta de intención, la embajada no tuvo comentarios en relación con el contenido, pero por motivos de jurisdicción había algunas dudas que se subsanarán a partir del Acta de Intención entre Minciencias y Cancillería en estado de negociación.</t>
  </si>
  <si>
    <t>El indicador presenta avances sobre la meta planeada. No se hacen observaciones o recomendaciones para este seguimiento en este trimestre.</t>
  </si>
  <si>
    <t xml:space="preserve">Durante el segundo trimestre se dio el cierre de 3 convocatorias de salud  y la extensión de apertura de dos convocatorias (Grupos de investigación y Fortalecimiento de centros). Por otro lado, están en proceso cinco invitaciones, donde la "Invitación para presentar propuestas de investigación que promuevan e integren las capacidades nacionales de CTeI para el desarrollo de un prototipo de vacuna contra el Covid-19" se lanzara para el 30 de julio. Adicionalmente, se agregaron cuatro proyectos apoyados en I+D+i en el marco de la Invitación a presentar propuestas para la ejecución de proyectos de I+D+i orientados al fortalecimiento del portafolio I+D+i de la ARC según prioridades y necesidades de la ARC-2020 con lo que el resultado para segundo trimestre es de 71 proyectos. </t>
  </si>
  <si>
    <t>Se recomienda al equipo técnico para el seguinte reporte, ampliar el análisis de los resultados obtenidos. Se recomienda hacer un análisis de cara al cumplimiento de la meta del presente año. Así mismo, se recomienda agregar detalle de las acciones adelantadas por el ministerio que contribuyen al cumplimiento del indicador.</t>
  </si>
  <si>
    <t xml:space="preserve">En el segundo trimestre del año 2021, se sostuvo una reunión con la fuente de información (Scimago) y se solicitó enviar el reporte del segundo trimestre del año 2021 relacionado con el registro de artículos científicos publicados por colombianos en revistas de alto impacto (índices citacionales mundiales). El resultado fue de 7.887 artículos, alcanzando un avance del 54.39% sobre la meta de la vigencia.
</t>
  </si>
  <si>
    <t xml:space="preserve">Para el segundo trimestre del año 2021 en artículos científicos publicados por colombianos en revistas de alto impacto (índices citacionales mundiales) fue de 7.887, se tiene proyectada una meta al 31 de diciembre del año en curso de 14.500 artículos. </t>
  </si>
  <si>
    <t>Índice</t>
  </si>
  <si>
    <t>De acuerdo con la meta para 2 trimestre, se cumple con los dos centros fortalecidos o reconocidos. Estos son Se otorgó el reconocimiento al Jardín Botánico Guillermo Piñeres y el Museo Paleontológico de Villa de Leyva. El Indicador avanza de acuerdo con lo programado. No se realizan observaciones o recomendaciones adicionales.</t>
  </si>
  <si>
    <t>Durante el segundo trimestre del año 2021, se obtuvieron los siguientes avances:
1.Tercer Encuentro de Centros de Ciencia
Se está desarrollando el diseño del Tercer Encuentro de Centros de Ciencia, el cual se realizará de manera virtual. Para su diseño se han convocado a diversos centros de ciencia, para establecer nodos regionales de trabajo: 
-Nodo norte: Jardín Botánico Guillermo Piñeres (Cartagena)
-Nodo Eje Cafetero: Jardín Botánico de la UTP
-Nodo Centro Oriente: Museo de Ciencias Naturales de la Universidad El Bosque y Museo Paleontológico de Villa de Leyva.
-Nodo Pacífico: Fundación Zoológica de Cali (Zoológico y Jardín Botánico)
-Nodo Llanos y Centro Sur: Museos de la Universidad de la Amazonía (Jardín Botánico, Museo de Historia Natural y Museo Interactivo de la Ciencia y la Creatividad).
Se presenta documento de avance  la metodología y agenda temática preliminar para el desarrollo del encuentro de centros de ciencia.
2. Gestión de reconocimiento de centros de ciencia:
Se otorgó el reconocimiento al Jardín Botánico Guillermo Piñeres y el Museo Paleontológico de Villa de Leyva.
Se recibió la solicitud de reconocimiento del Museo de Ciencias Naturales de La Salle-ITM, la cual está en etapa de evaluación.
3.Caracterización de centros de ciencia:
La página web con el contenido actualizado está en proceso de migración al sitio web específico para los temas de Apropiación Social del Conocimiento. Ya se tiene actualizada la información de caracterización y se desarrollará un catálogo de centros de ciencia en versión PDF para incluirlo en la página de Apropiación y entregarlo a los centros de ciencia.
4. Encuesta sobre impacto de la pandemia en Centros de Ciencia: 
Ya se consolidaron resultados de la encuesta y se elaboró informe final con resultados.</t>
  </si>
  <si>
    <t>Este indicador está presentando resultados acorde con la meta del segundo trimestre. No se realizan observaciones.</t>
  </si>
  <si>
    <t>En el segundo trimetre del año 2021, se han presentado los términos de referencia para el diseño e implementación de la Escuela Virtual de Apropiación Social del Conocimiento y diseño e implementación de la Caja de Herramientas de Apropiación Social del Conocimiento, los cuales fueron aprobados. Igualmente, la entidad continua con la concertación de los términos de referencia para la creación de Unidades Apropiación Social del Conocimiento en las Universidades públicas y privadas del país.</t>
  </si>
  <si>
    <t>Los resultados de esta convocatoria están estructurados para que, en una primera instancia se seleccionen las diez (10) postulaciones que obtengan mayor puntaje para cada línea temática que conformarán los veinte (20) retos a publicar en la segunda fase de la presente convocatoria. La publicación de la segunda fase está programada para el 6 de diciembre. No hay observaciones adicionales.</t>
  </si>
  <si>
    <t>Para el segundo trimetre del año 2021, se realizó la apertura de la convocatoria No. 900 – 2021 Ideas para el Cambio con el objeto “Apoyar procesos de apropiación social del conocimiento desde la CTeI para la implementación de proyectos de solución a partir de Ciencia y Tecnología que den respuesta a los retos propuestos en la temática Construcción social del conocimiento para la gestión del cambio climático, mediante el trabajo colaborativo entre entidades expertas en CTeI y organizaciones comunitarias”.
Igualmente, se cerró la fase 1 de la convocatoria, se recibieron 100 postulaciones de necesidades, de las cuales 53 cumplieron la totalidad de los requisitos y 47 iniciaron la etapa de subsanación según lo establecido en el numeral 5 de los términos de referencia.</t>
  </si>
  <si>
    <t>Aunque se reporta un avance del 19%, este está por debajo de la meta acordada para este periodo (30%). Como la meta para el 3er trimestre es de 50% se recomienda que se describan las causas por las cuales no se ha logrado el cumplimiento de la meta. Se recomienda revisar la programación de las convocatorias a través de las cuales se asignarán estos recursos para conocer con claridad si la programación es coherente con las metas propuestas. Se debe revisar con el equipo de Calidad de la OAPII si procede una acción de mejora. Como avance de cuatrienio se debe esperar al dato a publicar a diciembre 31 de 2021, que sería el dato que a ese corte se tomaría como cumplimeinto de meta de cuatrienio.</t>
  </si>
  <si>
    <t>Durante el segundo trimestre del 2021 se llevaron a cabo 4 sesiones de OCAD y se llevaron 39 proyectos para priorización, viabilización y aprobación del OCAD de CTeI del SGR por un valor de $109.822 millones de la convocatoria de Becas Bicentenario corte 2.
Así mismo, la puesta en marcha de las Convocatorias Públicas, Abiertas y Competitivas, las cuales se estructuraron en coordinación con el DNP los términos de referencia de 6 convocatorias de la Asignación para la CTeI y de la Asignación para la CTeI-Ambiental. Las seis convocatorias corresponden a los siguientes alcances: 
Convocatoria de innovación para la productividad, la competitividad y el desarrollo social
Convocatoria de investigación y desarrollo para el avance del conocimiento y la creación.
Convocatoria para la formación e inserción de capital humano de alto nivel.
Convocatoria para la apropiación social de la CTeI y vocaciones para la consolidación de una sociedad de los territorios.
Convocatoria para el fortalecimiento del Sistema Territorial de CTeI e impulso del aprovechamiento de la vocación del territorio.
Convocatoria para la Asignación de CTeI Ambiental. 
El 30 de junio de 2021 fueron presentados al OCAD las Convocatorias del Plan Bienal 21-22, las cuales se abrirán a partir del 8 de julio de 2021.</t>
  </si>
  <si>
    <t>Aunque la meta para segundo trimestre es de cero, se recomienda que, para el próximo seguimiento continúen reportando avance o desarrollo de las actividades que inciden directamente en el cumplimiento de la misma.</t>
  </si>
  <si>
    <t>Durante el mes de junio y como cierre del trimestre se realizaron las siguientes acciones con el objetivo de vincular actores regionales para la implementación, seguimiento y evaluación del programa Ondas como estrategia para el desarrollo de una cultura de CTeI, y aportar a la meta de niños, niñas y adolescentes certificados en procesos de fortalecimiento de sus capacidades en investigación y creación:
•Suscripción del convenio de cooperación No. CDP2164 – 2021 entre Avanciencia actuando como administrador de proyectos de la Dirección de Vocaciones y Formación en CTeI y Unicervantes, y del convenio de cooperación No. CDP2377 – 2021 entre Avanciencia actuando como administrador de proyectos de la Dirección de Vocaciones y Formación en CTeI y el Fondo Mixto Para la Promoción de la Cultura y las Artes en el Departamento del Guaviare, con el objeto de aunar recursos técnicos, administrativos y financieros para la implementación del Programa Ondas en los departamentos de Cundinamarca y Guaviare respectivamente. Beneficiando a 1500 niños, niñas y adolescentes en cada uno de los departamentos.
•Participación en la construcción de los términos de referencia y las condiciones específicas para el mecanismo de participación 2: propuesta de proyecto con enfoque en el fomento de vocaciones en ciencia, tecnología e innovación en el marco de la convocatoria de la asignación para la CTeI del Sistema General de Regalías para la apropiación social de la CTeI y vocaciones científicas para la consolidación de una sociedad del conocimiento de los territorios.
•En el marco del convenio especial de cooperación 203-2021 suscrito entre el Fondo Francisco José De Caldas y la organización de estados iberoamericanos para la educación, la ciencia y la cultura cuyo objeto es “Aunar esfuerzos técnicos, administrativos y financieros entre el Ministerio de Ciencia, Tecnología e Innovación y La Organización de Estados Iberoamericanos para la Educación, la Ciencia y la Cultura (OEI) para promover la vocación científica y tecnológica en los niños, niñas, adolescentes y jóvenes en Colombia”, se avanza en la construcción de la invitación a presentar propuesta para implementar el programa Ondas de acuerdo con los lineamientos del Ministerio de Ciencia, Tecnología e Innovación - MINCIENCIAS, dirigida a Instituciones de Educación Superior, Centros / Institutos de Investigación, Centros de Desarrollo Tecnológico, Centros de Innovación y Productividad o Centros de Ciencia reconocidos por MINCIENCIAS, con presencia en los departamentos de Atlántico, Bolívar, Boyacá, Cauca, La Guajira, Meta, Quindío, Santander y Valle del Cauca, que cuenten con experiencia certificada en ejecución de proyectos o programas de educación en población infantil y juvenil relacionada con investigación, ciencia, tecnología o innovación.
Es importante resaltar que a la fecha el avance del indicador corresponde a 0 de acuerdo con lo establecido en la planeación el reporte al indicador programático correspondiente a 17.000 niños, niñas y adolescentes certificados en procesos de fortalecimiento de sus capacidades en investigación y creación se realizará en el 4 trimestre.</t>
  </si>
  <si>
    <t>Como resultado de las acciones realizadas en el marco de  las diferentes iniciativas para el fomento de la vocaciones científicas en jóvenes y su inserción al SNCTeI, desde el Programa Jóvenes Investigadores e Innovadores, se presenta el reporte y análisis  del indicador del segundo trimestre, con las siguientes consideraciones:
- Las seis iniciativas presupuestadas para dar cumplimiento al objetivo estratégico,  presentan avances significativos tanto desde su gestión como de logro de meta. Los informes que se anexan a cada una de las iniciativas, dan cuenta de ello.
- En coherencia con el cronograma establecido en el  PEI, se hace reporte al indicador por un valor de 544 jóvenes financiados con recursos de PGN y aliados. Este número corresponde a la financiación de jóvenes mediante cuatro mecanismos de participación: 
1. Banco Adicional de Propuestas Financiables de la “Convocatoria para el fortalecimiento de proyectos en ejecución de CTeI en ciencias de la salud con Talento Joven e Impacto Regional (874 de 2020)”, donde se financiaron 26 Instituciones de Educación Superior públicas con 119 proyectos en ciencias de la salud y 398 Jóvenes Talento (208 Jóvenes profesionales y 190 jóvenes de pregrado), con una inversión de $11.638.000.000.
2. La Invitación Jóvenes Investigadores JII Propiedad Intelectual 2.0 , que financia a 18 jóvenes. Esta iniciativa se realiza conjuntamente con la Dirección de Uso y Transferencia de Conocimiento. 
3. Apoyo al concurso Jóvenes Otto de Greiff 2021, que financia becas pasantía de 6 jóvenes, en alianza con las universidades que hacen parte de dicho concurso.
4. Financiación de Banco de elegibles Convocatoria Conectando  Conocimiento  (852 de 2019). Esta convocatoria se realiza en cooperación con la Dirección de Generación de Conocimiento. Con  los nuevos recursos asignados a la DGC, se financiarán 27 nuevas propuestas del banco de elegibles (17 programas y 10 proyectos), así como 122 jóvenes investigadores e innovadores.</t>
  </si>
  <si>
    <r>
      <t xml:space="preserve">Durante el  segundo trimestre del año 2021, se adelantaron gestiones para asegurar el presupuesto para dar cumplimiento a la meta de 200 estancias postdoctorales para la vigencia 2021, se hicieron los trámites para la aprobación y publicación del primer banco adicional de financiables en el marco de la Convocatoria 891 de 2020 con </t>
    </r>
    <r>
      <rPr>
        <b/>
        <sz val="12"/>
        <rFont val="Arial Narrow"/>
        <family val="2"/>
      </rPr>
      <t>163</t>
    </r>
    <r>
      <rPr>
        <sz val="12"/>
        <rFont val="Arial Narrow"/>
        <family val="2"/>
      </rPr>
      <t xml:space="preserve"> nuevas estancias postdoctorales, con las cuales se inicia el proceso de contratación.</t>
    </r>
  </si>
  <si>
    <t>Se reporta como avance 179 becas a nivel de doctorado, sin embargo, dados los resultados de 2020 la meta acumulada trae un faltante de becas. En 2020 la meta era de 920 y se alcanzaron 870, esto es 50 becas menos. Se recomienda revisar por parte del equipo técnico a cargo de los temas de formación de alto nivel la implmentación de estrategias que garanticen el cumpliminto de la meta para este año (920 becas).</t>
  </si>
  <si>
    <t xml:space="preserve">	
Durante el segundo trimestre de 2021, en el marco de la Convocatoria Programa Crédito Beca de Colfuturo, se asignaron 179 créditos educativos parcialmente condonables para estudios de doctorado en el exterior. Igualmente se realizaron los siguientes avances:
1 Programa Crédito Beca Colfuturo: Se publicaron los resultados de la Convocatoria Programa Crédito Beca 2021. Como resultado, 1349 candidatos resultaron seleccionados para realizar estudios en el exterior, de los cuales 179 realizarán estudios de doctorado y 1170 de maestría.
2 Convocatoria Aliados Fulbright: En la Convocatoria Minciencias - Fulbright se presentaron 154 candidatos para adelantar estudios de doctorado en Estados Unidos.
3 Convocatoria Banco de Elegibles Doctorados en el Exterior Minciencias: Se dio apertura a la Convocatoria 906 de Doctorados en el Exterior 2021, la cual busca financiar a investigadores admitidos o que adelanten sus programas doctorales en las mejores universidades del mundo.</t>
  </si>
  <si>
    <t>Frente al seguimiento reportado no hay novedad, se presenta información del convenio a través del cual se efectuarán las conceptualizaciones y diseños de los centros regionales. Como los resultados se esperan al 4to trimestre, se recomienda que para el 3er seguimiento se dé cuenta a través de avances cualitativos en la línea que garanticen el cumplimiento de la meta.</t>
  </si>
  <si>
    <t>Se aprueba la suscripción del Convenio Especial de Cooperación con Patrimonio Autónomo Fondo Francisco José´ de Caldas Nº 396-2021 por valor de $20.000.000.0000, con el objeto de “Aunar esfuerzos técnicos, financieros y administrativos para la ejecución de actividades de Ciencia, Tecnología e Innovación - CTeI en el marco del proyecto de inversión denominado “Fortalecimiento de las Capacidades de los actores del SNCTeI para la generación de conocimiento a nivel Nacional” de la Dirección de Generación de Conocimiento del Ministerio de Ciencia Tecnología e Innovación, con un plazo de ejecución de 36 meses.</t>
  </si>
  <si>
    <t>Con el propósito de garantizar la medición de 2021 en ACTI como porcentaje del PIB, el Ministerio adelanta actualmente una revisión de una propuesta enviada por OCyT que incluye una serie de proyectos entre ellos uno correspondiente a la medición de ACTI 2021. El Ministerio de CTeI está ajustando esta prepuesta tanto en términos presupuestales como en actividades a desarrollar en la medición de ACTI de tal forma que se garantice este proceso. Es importante resaltar que ACTI comprende la medición de las siguientes actividades: 
1) Apoyo a la formación y capacitación científica y tecnológica.
2) Actividades de innovación.
3) Servicios científicos y tecnológicos.
4) Administración y otras actividades de apoyo en CTI.
5) Investigación y desarrollo experimental (I+D)
Se destaca que, por indicaciones de la Vicepresidencia de la República, lo concerniente a I+D será adelantado por el DANE y el OCyT continuará con las demás mediciones de ACTI. Sin embargo, para la consolidación de la medición de ACTI el DANE deberá brindar el acceso al cálculo que ellos realizarán de I+D al OCyT.
De acuerdo con la información suministrada por el Observatorio Colombiano de Ciencia y Tecnología OCyT se tienen los siguientes datos: Inversión en ACTI como % del PIB para 2020 se registra en 0,832%. Así mismo, es importante tener en cuenta las siguientes notas sobre la información publicada por el OCyT:
Los resultados que nos envía el OCyT dan alcance a los resultados desde 2015 en adelante presentando algunas variaciones. Por ejemplo, el dato de 2019 cambia a 0,869%.
Las Cifras 2019 son provisionales; las cifras 2020 son preliminares; de acuerdo con los datos del DANE para el PIB, actualizado a 14-05-21.
El OCyT realizará una reunión técnica con Minciencias, DNP, Presidencia y DANE para presentar y explicar los resultados obtenidos.
Reporte cuantitativo: 0,84%.</t>
  </si>
  <si>
    <r>
      <t xml:space="preserve">Avance Trimestral  </t>
    </r>
    <r>
      <rPr>
        <b/>
        <sz val="16"/>
        <rFont val="Arial Narrow"/>
        <family val="2"/>
      </rPr>
      <t>2021</t>
    </r>
  </si>
  <si>
    <t>Unidad de Medida</t>
  </si>
  <si>
    <t>FECHA: 2021-08-12</t>
  </si>
  <si>
    <t>VERSIÓN: 02</t>
  </si>
  <si>
    <t>AVANCE 2021 (II TRIM)</t>
  </si>
  <si>
    <t>Se encuentra pendiente una revisión y análisis para proyectar nuevas metas y presentarlas a consideración del ministro para que se definan acciones a seguir. Esto puede implicar un ajuste de metas.
Se recomienda agilizar la gestión frente a este indicador considerando el tiempo que resta para finalizar el año.</t>
  </si>
  <si>
    <t>No se ha reportado novedad frente al avance de este indicador, se presenta información del convenio a través del cual se efectuarán las conceptualizaciones y diseños de los centros regionales, y se esperan resultados en el 4to trimestre, la OAPII hará seguimiento en el l 3er trimestre para identificar los avances cualitativos en la línea que garanticen el cumplimiento de la meta.</t>
  </si>
  <si>
    <t>% CUMPLIM 2021</t>
  </si>
  <si>
    <t>19.46%</t>
  </si>
  <si>
    <t>54.40%</t>
  </si>
  <si>
    <t>Considerando el resago que se trae de la meta del año 2020 de un total de 50 becas, se encuentra en revisión con el area encargada la posibilidad de alcanzar la meta propuesta para esta vigencia.</t>
  </si>
  <si>
    <t>76.25%</t>
  </si>
  <si>
    <t>25.81%</t>
  </si>
  <si>
    <t>El area responsable indica que este indicador se verá reflejado hasta el cuarto trimestre de 2021.</t>
  </si>
  <si>
    <t>Se espera alcanzar las metas en el tercer trimestre.</t>
  </si>
  <si>
    <t>Los resultados de la convocatoria 900-2021 están estructurados para que, en una primera instancia se seleccionen las diez (10) postulaciones que obtengan mayor puntaje para cada línea temática que conformarán los veinte (20) retos a publicar en la segunda fase de la presente convocatoria. La publicación de la segunda fase está programada para el 6 de diciembre. De acuerdo a lo anterior la meta puede cumplirse hasta el cuarto trimestre de 2021.</t>
  </si>
  <si>
    <t>39.66%</t>
  </si>
  <si>
    <t>Se levanto un plan de mejora para establecer las causas que han llevado al incumplimiento de las metas programadas, sin embargo el plan de mejora se ejecuto y los resultados siguien siendo los mismos, se recomienda coordinar un plan de acción con el area para evaluar la posibilidad de cumplir con la meta anual o modificar las metas establecidas</t>
  </si>
  <si>
    <t xml:space="preserve">Se espera ver resultados hasta el cuarto trimestre de 2021 de acuerdo a la justificación técnica dada en las observaciones, considerando que La convocatoria Convocatoria para el apoyo a programas y proyectos de I+D+i que contribuyan a resolver los desafíos establecidos en la misión “Bioeconomía para una Colombia potencia viva y diversa hacia una sociedad impulsada por el conocimiento” publica resultados definitivos el 24 de septiembre. </t>
  </si>
  <si>
    <t>2.40%</t>
  </si>
  <si>
    <t>51.43%</t>
  </si>
  <si>
    <t>El indicador se encuentra en revisión y analisis con el fin de presentar al Ministro la posibilidad de modificar las metas.</t>
  </si>
  <si>
    <t>Se evidencian acciones realizadas con el propósito de alcanzar la meta establecida, es importante revisar con el area responsable del indicador si solo se alcanzaran 16 acuerdos o los 21 que se tienen planeados.</t>
  </si>
  <si>
    <t>Se presentan acciones en desarrollo encamindas al cumplimiento de la meta.</t>
  </si>
  <si>
    <t>41.14%</t>
  </si>
  <si>
    <t>Se recomendó por parte de la OAPII hacer seguimiento a este indicador con el fin de identificar acciones que permitan dar cumplimiento a la meta.</t>
  </si>
  <si>
    <t>La OPAII menciona en su seguimiento: "Este indicador está en proceso de revisión toda vez que se consideró en inicialmente en su medición el desarrollo de actividades en manos o responsabilidad de terceros, es decir, donde el ministerio no tiene injerencia. La revisión se hará con los equipos de los dos viceministerios y se espera revisar metodología y alcance de este considerando los resultados logrados en 2020"
De acuerdo a lo anterior, en el siguiente seguimiento realizado por la OCI se revisaran las acciones encaminadas al cumplimiento de este indicador.</t>
  </si>
  <si>
    <t xml:space="preserve">OBSERVACIONES OFICINA DE CONTROL INTERNO
 A 30/06/2021
</t>
  </si>
  <si>
    <r>
      <t xml:space="preserve">MINISTERIO DE CIENCIA, TECNOLOGÍA E INNOVACIÓN
PLAN ESTRATÉGICO INSTITUCIONAL 2019-2022
</t>
    </r>
    <r>
      <rPr>
        <b/>
        <sz val="22"/>
        <color theme="1"/>
        <rFont val="Arial"/>
        <family val="2"/>
      </rPr>
      <t>Seguimiento con corte a 30/06/2021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</si>
</sst>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_-;\-* #,##0_-;_-* &quot;-&quot;??_-;_-@_-"/>
    <numFmt numFmtId="165" formatCode="_-&quot;$&quot;* #,##0_-;\-&quot;$&quot;* #,##0_-;_-&quot;$&quot;* &quot;-&quot;????_-;_-@_-"/>
    <numFmt numFmtId="166" formatCode="&quot;$&quot;#,##0.00"/>
    <numFmt numFmtId="167" formatCode="0.0%"/>
    <numFmt numFmtId="168" formatCode="0.000%"/>
    <numFmt numFmtId="169" formatCode="0.0"/>
    <numFmt numFmtId="170" formatCode="_-* #,##0.0_-;\-* #,##0.0_-;_-* &quot;-&quot;??_-;_-@_-"/>
    <numFmt numFmtId="171" formatCode="[$-240A]d&quot; de &quot;mmmm&quot; de &quot;yyyy;@"/>
    <numFmt numFmtId="172" formatCode="#,##0_ ;\-#,##0\ "/>
  </numFmts>
  <fonts count="54" x14ac:knownFonts="1">
    <font>
      <sz val="11"/>
      <color theme="1"/>
      <name val="Calibri"/>
      <family val="2"/>
      <scheme val="minor"/>
    </font>
    <font>
      <sz val="12"/>
      <color theme="1"/>
      <name val="Calibri"/>
      <family val="2"/>
      <scheme val="minor"/>
    </font>
    <font>
      <sz val="11"/>
      <color theme="1"/>
      <name val="Calibri"/>
      <family val="2"/>
      <scheme val="minor"/>
    </font>
    <font>
      <sz val="12"/>
      <color theme="1"/>
      <name val="Segoe UI"/>
      <family val="2"/>
    </font>
    <font>
      <b/>
      <sz val="14"/>
      <color theme="1"/>
      <name val="Segoe UI"/>
      <family val="2"/>
    </font>
    <font>
      <b/>
      <sz val="12"/>
      <color theme="1"/>
      <name val="Segoe UI"/>
      <family val="2"/>
    </font>
    <font>
      <sz val="12"/>
      <name val="Segoe UI"/>
      <family val="2"/>
    </font>
    <font>
      <b/>
      <sz val="12"/>
      <name val="Segoe UI"/>
      <family val="2"/>
    </font>
    <font>
      <b/>
      <sz val="16"/>
      <color theme="0"/>
      <name val="Segoe UI"/>
      <family val="2"/>
    </font>
    <font>
      <b/>
      <sz val="12"/>
      <color theme="0"/>
      <name val="Segoe UI"/>
      <family val="2"/>
    </font>
    <font>
      <b/>
      <sz val="11"/>
      <name val="Segoe UI"/>
      <family val="2"/>
    </font>
    <font>
      <sz val="12"/>
      <color rgb="FFFF0000"/>
      <name val="Segoe UI"/>
      <family val="2"/>
    </font>
    <font>
      <u/>
      <sz val="11"/>
      <color theme="10"/>
      <name val="Calibri"/>
      <family val="2"/>
      <scheme val="minor"/>
    </font>
    <font>
      <u/>
      <sz val="11"/>
      <color theme="11"/>
      <name val="Calibri"/>
      <family val="2"/>
      <scheme val="minor"/>
    </font>
    <font>
      <sz val="11"/>
      <color theme="1"/>
      <name val="Segoe UI"/>
      <family val="2"/>
    </font>
    <font>
      <b/>
      <sz val="14"/>
      <color theme="1"/>
      <name val="Arial Narrow"/>
      <family val="2"/>
    </font>
    <font>
      <sz val="12"/>
      <name val="Arial Narrow"/>
      <family val="2"/>
    </font>
    <font>
      <sz val="11"/>
      <name val="Arial Narrow"/>
      <family val="2"/>
    </font>
    <font>
      <sz val="11"/>
      <color theme="1"/>
      <name val="Arial Narrow"/>
      <family val="2"/>
    </font>
    <font>
      <b/>
      <sz val="16"/>
      <name val="Arial"/>
      <family val="2"/>
    </font>
    <font>
      <b/>
      <sz val="14"/>
      <color indexed="9"/>
      <name val="Arial"/>
      <family val="2"/>
    </font>
    <font>
      <b/>
      <sz val="12"/>
      <color indexed="9"/>
      <name val="Arial"/>
      <family val="2"/>
    </font>
    <font>
      <sz val="10"/>
      <color theme="1"/>
      <name val="Segoe UI"/>
      <family val="2"/>
    </font>
    <font>
      <sz val="12"/>
      <color theme="1"/>
      <name val="Segoe UI"/>
    </font>
    <font>
      <sz val="11"/>
      <color theme="9" tint="-0.249977111117893"/>
      <name val="Segoe UI"/>
    </font>
    <font>
      <sz val="12"/>
      <color theme="9" tint="-0.249977111117893"/>
      <name val="Segoe UI"/>
    </font>
    <font>
      <sz val="10"/>
      <color theme="1"/>
      <name val="Arial Narrow"/>
      <family val="2"/>
    </font>
    <font>
      <sz val="10"/>
      <name val="Arial Narrow"/>
      <family val="2"/>
    </font>
    <font>
      <sz val="14"/>
      <name val="Arial Narrow"/>
      <family val="2"/>
    </font>
    <font>
      <b/>
      <sz val="14"/>
      <color theme="0"/>
      <name val="Arial Narrow"/>
      <family val="2"/>
    </font>
    <font>
      <b/>
      <sz val="11"/>
      <color theme="0"/>
      <name val="Arial Narrow"/>
      <family val="2"/>
    </font>
    <font>
      <b/>
      <sz val="10"/>
      <color theme="1"/>
      <name val="Arial Narrow"/>
      <family val="2"/>
    </font>
    <font>
      <b/>
      <sz val="9"/>
      <color indexed="81"/>
      <name val="Tahoma"/>
      <family val="2"/>
    </font>
    <font>
      <b/>
      <sz val="12"/>
      <color theme="9" tint="-0.249977111117893"/>
      <name val="Segoe UI"/>
      <family val="2"/>
    </font>
    <font>
      <b/>
      <sz val="11"/>
      <color theme="1"/>
      <name val="Segoe UI"/>
      <family val="2"/>
    </font>
    <font>
      <b/>
      <sz val="11"/>
      <color theme="9" tint="-0.249977111117893"/>
      <name val="Segoe UI"/>
      <family val="2"/>
    </font>
    <font>
      <sz val="12"/>
      <color theme="9" tint="-0.249977111117893"/>
      <name val="Segoe UI"/>
      <family val="2"/>
    </font>
    <font>
      <sz val="12"/>
      <color theme="1"/>
      <name val="Calibri"/>
      <family val="2"/>
      <scheme val="minor"/>
    </font>
    <font>
      <sz val="12"/>
      <color theme="1"/>
      <name val="Calibri (Cuerpo)"/>
    </font>
    <font>
      <b/>
      <sz val="16"/>
      <color theme="1"/>
      <name val="Arial"/>
      <family val="2"/>
    </font>
    <font>
      <b/>
      <sz val="22"/>
      <color theme="1"/>
      <name val="Arial"/>
      <family val="2"/>
    </font>
    <font>
      <sz val="12"/>
      <color theme="1"/>
      <name val="Arial Narrow"/>
      <family val="2"/>
    </font>
    <font>
      <sz val="16"/>
      <color theme="0"/>
      <name val="Arial Narrow"/>
      <family val="2"/>
    </font>
    <font>
      <sz val="12"/>
      <color theme="0"/>
      <name val="Arial Narrow"/>
      <family val="2"/>
    </font>
    <font>
      <b/>
      <sz val="11"/>
      <name val="Arial Narrow"/>
      <family val="2"/>
    </font>
    <font>
      <b/>
      <sz val="11"/>
      <name val="Calibri"/>
      <family val="2"/>
      <scheme val="minor"/>
    </font>
    <font>
      <sz val="16"/>
      <color theme="1"/>
      <name val="Calibri"/>
      <family val="2"/>
      <scheme val="minor"/>
    </font>
    <font>
      <sz val="16"/>
      <name val="Arial Narrow"/>
      <family val="2"/>
    </font>
    <font>
      <sz val="16"/>
      <color rgb="FF3466CC"/>
      <name val="Calibri"/>
      <family val="2"/>
      <scheme val="minor"/>
    </font>
    <font>
      <sz val="14"/>
      <color rgb="FFFF0000"/>
      <name val="Arial Narrow"/>
      <family val="2"/>
    </font>
    <font>
      <b/>
      <sz val="12"/>
      <name val="Arial Narrow"/>
      <family val="2"/>
    </font>
    <font>
      <sz val="18"/>
      <color theme="0"/>
      <name val="Arial Narrow"/>
      <family val="2"/>
    </font>
    <font>
      <sz val="11"/>
      <color theme="0"/>
      <name val="Arial Narrow"/>
      <family val="2"/>
    </font>
    <font>
      <b/>
      <sz val="16"/>
      <name val="Arial Narrow"/>
      <family val="2"/>
    </font>
  </fonts>
  <fills count="14">
    <fill>
      <patternFill patternType="none"/>
    </fill>
    <fill>
      <patternFill patternType="gray125"/>
    </fill>
    <fill>
      <patternFill patternType="solid">
        <fgColor theme="0"/>
        <bgColor indexed="64"/>
      </patternFill>
    </fill>
    <fill>
      <patternFill patternType="solid">
        <fgColor rgb="FF00919B"/>
        <bgColor indexed="64"/>
      </patternFill>
    </fill>
    <fill>
      <patternFill patternType="solid">
        <fgColor rgb="FFC4BD97"/>
        <bgColor rgb="FF000000"/>
      </patternFill>
    </fill>
    <fill>
      <patternFill patternType="solid">
        <fgColor rgb="FF3772FF"/>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C00000"/>
        <bgColor indexed="64"/>
      </patternFill>
    </fill>
    <fill>
      <patternFill patternType="solid">
        <fgColor theme="0" tint="-0.34998626667073579"/>
        <bgColor indexed="64"/>
      </patternFill>
    </fill>
    <fill>
      <patternFill patternType="solid">
        <fgColor rgb="FF0070C0"/>
        <bgColor indexed="64"/>
      </patternFill>
    </fill>
    <fill>
      <patternFill patternType="solid">
        <fgColor rgb="FF3466CC"/>
        <bgColor indexed="64"/>
      </patternFill>
    </fill>
    <fill>
      <patternFill patternType="solid">
        <fgColor rgb="FFE2ECFD"/>
        <bgColor rgb="FF000000"/>
      </patternFill>
    </fill>
  </fills>
  <borders count="80">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medium">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bottom style="medium">
        <color indexed="64"/>
      </bottom>
      <diagonal/>
    </border>
    <border>
      <left style="hair">
        <color indexed="64"/>
      </left>
      <right/>
      <top style="medium">
        <color indexed="64"/>
      </top>
      <bottom/>
      <diagonal/>
    </border>
    <border>
      <left style="hair">
        <color indexed="64"/>
      </left>
      <right/>
      <top/>
      <bottom/>
      <diagonal/>
    </border>
    <border>
      <left/>
      <right style="hair">
        <color indexed="64"/>
      </right>
      <top style="medium">
        <color indexed="64"/>
      </top>
      <bottom/>
      <diagonal/>
    </border>
    <border>
      <left/>
      <right style="hair">
        <color indexed="64"/>
      </right>
      <top/>
      <bottom/>
      <diagonal/>
    </border>
    <border>
      <left style="hair">
        <color indexed="64"/>
      </left>
      <right style="medium">
        <color indexed="64"/>
      </right>
      <top style="medium">
        <color indexed="64"/>
      </top>
      <bottom style="hair">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style="medium">
        <color indexed="64"/>
      </right>
      <top style="medium">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style="hair">
        <color indexed="64"/>
      </left>
      <right style="medium">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style="hair">
        <color indexed="64"/>
      </right>
      <top style="medium">
        <color indexed="64"/>
      </top>
      <bottom style="hair">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hair">
        <color indexed="64"/>
      </top>
      <bottom style="medium">
        <color indexed="64"/>
      </bottom>
      <diagonal/>
    </border>
    <border>
      <left/>
      <right style="medium">
        <color auto="1"/>
      </right>
      <top style="medium">
        <color auto="1"/>
      </top>
      <bottom/>
      <diagonal/>
    </border>
    <border>
      <left/>
      <right style="medium">
        <color indexed="64"/>
      </right>
      <top/>
      <bottom/>
      <diagonal/>
    </border>
    <border>
      <left/>
      <right style="medium">
        <color auto="1"/>
      </right>
      <top/>
      <bottom style="medium">
        <color auto="1"/>
      </bottom>
      <diagonal/>
    </border>
    <border>
      <left style="hair">
        <color indexed="64"/>
      </left>
      <right/>
      <top/>
      <bottom style="hair">
        <color indexed="64"/>
      </bottom>
      <diagonal/>
    </border>
    <border>
      <left style="hair">
        <color indexed="64"/>
      </left>
      <right/>
      <top style="medium">
        <color indexed="64"/>
      </top>
      <bottom style="hair">
        <color indexed="64"/>
      </bottom>
      <diagonal/>
    </border>
    <border>
      <left style="hair">
        <color indexed="64"/>
      </left>
      <right/>
      <top style="hair">
        <color indexed="64"/>
      </top>
      <bottom style="medium">
        <color indexed="64"/>
      </bottom>
      <diagonal/>
    </border>
    <border>
      <left/>
      <right/>
      <top style="hair">
        <color theme="0" tint="-0.499984740745262"/>
      </top>
      <bottom/>
      <diagonal/>
    </border>
    <border>
      <left style="hair">
        <color theme="0" tint="-0.34998626667073579"/>
      </left>
      <right style="hair">
        <color theme="0" tint="-0.34998626667073579"/>
      </right>
      <top style="hair">
        <color theme="0" tint="-0.34998626667073579"/>
      </top>
      <bottom/>
      <diagonal/>
    </border>
    <border>
      <left style="thin">
        <color indexed="64"/>
      </left>
      <right style="hair">
        <color theme="0" tint="-0.34998626667073579"/>
      </right>
      <top style="thin">
        <color indexed="64"/>
      </top>
      <bottom style="thin">
        <color indexed="64"/>
      </bottom>
      <diagonal/>
    </border>
    <border>
      <left style="hair">
        <color theme="0" tint="-0.34998626667073579"/>
      </left>
      <right style="hair">
        <color theme="0" tint="-0.34998626667073579"/>
      </right>
      <top style="thin">
        <color indexed="64"/>
      </top>
      <bottom style="thin">
        <color indexed="64"/>
      </bottom>
      <diagonal/>
    </border>
    <border>
      <left style="hair">
        <color theme="0" tint="-0.34998626667073579"/>
      </left>
      <right style="thin">
        <color indexed="64"/>
      </right>
      <top style="thin">
        <color indexed="64"/>
      </top>
      <bottom style="thin">
        <color indexed="64"/>
      </bottom>
      <diagonal/>
    </border>
    <border>
      <left style="thin">
        <color indexed="64"/>
      </left>
      <right style="hair">
        <color theme="0" tint="-0.34998626667073579"/>
      </right>
      <top style="thin">
        <color indexed="64"/>
      </top>
      <bottom/>
      <diagonal/>
    </border>
    <border>
      <left style="hair">
        <color theme="0" tint="-0.34998626667073579"/>
      </left>
      <right style="hair">
        <color theme="0" tint="-0.34998626667073579"/>
      </right>
      <top style="thin">
        <color indexed="64"/>
      </top>
      <bottom style="hair">
        <color theme="0" tint="-0.34998626667073579"/>
      </bottom>
      <diagonal/>
    </border>
    <border>
      <left style="hair">
        <color theme="0" tint="-0.34998626667073579"/>
      </left>
      <right style="thin">
        <color indexed="64"/>
      </right>
      <top style="thin">
        <color indexed="64"/>
      </top>
      <bottom/>
      <diagonal/>
    </border>
    <border>
      <left style="thin">
        <color indexed="64"/>
      </left>
      <right style="hair">
        <color theme="0" tint="-0.34998626667073579"/>
      </right>
      <top/>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indexed="64"/>
      </right>
      <top/>
      <bottom/>
      <diagonal/>
    </border>
    <border>
      <left style="thin">
        <color indexed="64"/>
      </left>
      <right style="hair">
        <color theme="0" tint="-0.34998626667073579"/>
      </right>
      <top/>
      <bottom style="thin">
        <color indexed="64"/>
      </bottom>
      <diagonal/>
    </border>
    <border>
      <left style="hair">
        <color theme="0" tint="-0.34998626667073579"/>
      </left>
      <right style="hair">
        <color theme="0" tint="-0.34998626667073579"/>
      </right>
      <top style="hair">
        <color theme="0" tint="-0.34998626667073579"/>
      </top>
      <bottom style="thin">
        <color indexed="64"/>
      </bottom>
      <diagonal/>
    </border>
    <border>
      <left style="hair">
        <color theme="0" tint="-0.34998626667073579"/>
      </left>
      <right style="thin">
        <color indexed="64"/>
      </right>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s>
  <cellStyleXfs count="94">
    <xf numFmtId="0" fontId="0" fillId="0" borderId="0"/>
    <xf numFmtId="43"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529">
    <xf numFmtId="0" fontId="0" fillId="0" borderId="0" xfId="0"/>
    <xf numFmtId="0" fontId="3" fillId="2" borderId="0" xfId="0" applyFont="1" applyFill="1"/>
    <xf numFmtId="0" fontId="6" fillId="2" borderId="0" xfId="0" applyFont="1" applyFill="1" applyAlignment="1"/>
    <xf numFmtId="0" fontId="7" fillId="2" borderId="0" xfId="0" applyFont="1" applyFill="1" applyBorder="1" applyAlignment="1">
      <alignment horizontal="center" vertical="center"/>
    </xf>
    <xf numFmtId="0" fontId="7" fillId="0" borderId="0" xfId="0" applyFont="1" applyFill="1" applyBorder="1" applyAlignment="1">
      <alignment horizontal="center" vertical="center"/>
    </xf>
    <xf numFmtId="0" fontId="8" fillId="3" borderId="7" xfId="0" applyFont="1" applyFill="1" applyBorder="1" applyAlignment="1">
      <alignment vertical="center"/>
    </xf>
    <xf numFmtId="164" fontId="3" fillId="2" borderId="0" xfId="0" applyNumberFormat="1" applyFont="1" applyFill="1" applyAlignment="1">
      <alignment wrapText="1"/>
    </xf>
    <xf numFmtId="0" fontId="3" fillId="2" borderId="0" xfId="0" applyFont="1" applyFill="1" applyBorder="1" applyAlignment="1">
      <alignment vertical="center" wrapText="1"/>
    </xf>
    <xf numFmtId="0" fontId="3"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164" fontId="3" fillId="2" borderId="0" xfId="1" applyNumberFormat="1" applyFont="1" applyFill="1" applyBorder="1" applyAlignment="1">
      <alignment horizontal="center" vertical="center" wrapText="1"/>
    </xf>
    <xf numFmtId="0" fontId="3" fillId="2" borderId="0" xfId="0" applyFont="1" applyFill="1" applyAlignment="1">
      <alignment horizontal="center" vertical="center"/>
    </xf>
    <xf numFmtId="0" fontId="3" fillId="0" borderId="0" xfId="0" applyFont="1" applyFill="1" applyAlignment="1">
      <alignment horizontal="center" vertical="center"/>
    </xf>
    <xf numFmtId="0" fontId="3" fillId="2" borderId="0" xfId="0" applyFont="1" applyFill="1" applyAlignment="1">
      <alignment horizontal="center"/>
    </xf>
    <xf numFmtId="0" fontId="6" fillId="0" borderId="3" xfId="0" applyFont="1" applyFill="1" applyBorder="1" applyAlignment="1">
      <alignment horizontal="center" vertical="center" wrapText="1"/>
    </xf>
    <xf numFmtId="0" fontId="6" fillId="0" borderId="3" xfId="0" quotePrefix="1" applyFont="1" applyFill="1" applyBorder="1" applyAlignment="1">
      <alignment horizontal="center" vertical="center" wrapText="1"/>
    </xf>
    <xf numFmtId="9" fontId="6" fillId="0" borderId="3"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164" fontId="3" fillId="0" borderId="3" xfId="2" applyNumberFormat="1" applyFont="1" applyFill="1" applyBorder="1" applyAlignment="1">
      <alignment horizontal="center" vertical="center" wrapText="1"/>
    </xf>
    <xf numFmtId="0" fontId="3" fillId="0" borderId="3" xfId="0" applyFont="1" applyFill="1" applyBorder="1" applyAlignment="1">
      <alignment horizontal="center" vertical="center"/>
    </xf>
    <xf numFmtId="9" fontId="3"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10" fillId="4" borderId="1" xfId="0" applyFont="1" applyFill="1" applyBorder="1" applyAlignment="1">
      <alignment horizontal="center" vertical="center" wrapText="1"/>
    </xf>
    <xf numFmtId="20" fontId="6" fillId="0" borderId="3" xfId="0" quotePrefix="1" applyNumberFormat="1" applyFont="1" applyFill="1" applyBorder="1" applyAlignment="1">
      <alignment horizontal="center" vertical="center" wrapText="1"/>
    </xf>
    <xf numFmtId="9" fontId="3" fillId="0" borderId="3" xfId="0" applyNumberFormat="1" applyFont="1" applyFill="1" applyBorder="1" applyAlignment="1">
      <alignment horizontal="center" vertical="center"/>
    </xf>
    <xf numFmtId="0" fontId="3" fillId="2" borderId="3" xfId="0" applyFont="1" applyFill="1" applyBorder="1" applyAlignment="1">
      <alignment vertical="center" wrapText="1"/>
    </xf>
    <xf numFmtId="4" fontId="3" fillId="0" borderId="3"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xf>
    <xf numFmtId="0" fontId="3" fillId="2" borderId="7" xfId="0" applyFont="1" applyFill="1" applyBorder="1" applyAlignment="1">
      <alignment vertical="center" wrapText="1"/>
    </xf>
    <xf numFmtId="0" fontId="5" fillId="2" borderId="3" xfId="0" applyFont="1" applyFill="1" applyBorder="1" applyAlignment="1">
      <alignment horizontal="center" vertical="center"/>
    </xf>
    <xf numFmtId="0" fontId="6" fillId="2" borderId="0" xfId="0" applyFont="1" applyFill="1" applyAlignment="1">
      <alignment horizontal="right" vertical="center"/>
    </xf>
    <xf numFmtId="0" fontId="3" fillId="2" borderId="3" xfId="0" applyFont="1" applyFill="1" applyBorder="1" applyAlignment="1">
      <alignment horizontal="center" vertical="center"/>
    </xf>
    <xf numFmtId="0" fontId="6" fillId="0" borderId="0" xfId="0" applyFont="1" applyAlignment="1">
      <alignment horizontal="right" vertical="center"/>
    </xf>
    <xf numFmtId="0" fontId="3" fillId="2" borderId="0" xfId="0" applyFont="1" applyFill="1" applyAlignment="1">
      <alignment horizontal="right" vertical="center"/>
    </xf>
    <xf numFmtId="0" fontId="7" fillId="2" borderId="0" xfId="0" applyFont="1" applyFill="1" applyAlignment="1">
      <alignment horizontal="right" vertical="center"/>
    </xf>
    <xf numFmtId="0" fontId="7" fillId="2" borderId="0" xfId="0" applyFont="1" applyFill="1" applyAlignment="1">
      <alignment horizontal="center" vertical="center"/>
    </xf>
    <xf numFmtId="0" fontId="7" fillId="2" borderId="0" xfId="0" applyFont="1" applyFill="1" applyAlignment="1">
      <alignment horizontal="center" vertical="center" wrapText="1"/>
    </xf>
    <xf numFmtId="0" fontId="7" fillId="2" borderId="0" xfId="0" applyFont="1" applyFill="1" applyAlignment="1">
      <alignment horizontal="justify" vertical="center" wrapText="1"/>
    </xf>
    <xf numFmtId="0" fontId="3" fillId="0" borderId="0" xfId="0" applyFont="1" applyAlignment="1">
      <alignment horizontal="right" vertical="center"/>
    </xf>
    <xf numFmtId="0" fontId="3" fillId="0" borderId="18" xfId="0" quotePrefix="1" applyFont="1" applyBorder="1" applyAlignment="1">
      <alignment horizontal="center" vertical="center" wrapText="1"/>
    </xf>
    <xf numFmtId="0" fontId="5" fillId="2" borderId="0" xfId="0" applyFont="1" applyFill="1" applyAlignment="1">
      <alignment horizontal="right" vertical="center"/>
    </xf>
    <xf numFmtId="0" fontId="3" fillId="2" borderId="0" xfId="0" applyFont="1" applyFill="1" applyAlignment="1">
      <alignment horizontal="center" vertical="center" wrapText="1"/>
    </xf>
    <xf numFmtId="0" fontId="3" fillId="2" borderId="0" xfId="0" applyFont="1" applyFill="1" applyAlignment="1">
      <alignment horizontal="justify" vertical="center" wrapText="1"/>
    </xf>
    <xf numFmtId="0" fontId="5"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justify" vertical="center" wrapText="1"/>
    </xf>
    <xf numFmtId="0" fontId="20" fillId="5" borderId="19" xfId="0" applyFont="1" applyFill="1" applyBorder="1" applyAlignment="1">
      <alignment horizontal="center" vertical="center" wrapText="1"/>
    </xf>
    <xf numFmtId="0" fontId="3" fillId="0" borderId="19" xfId="0" applyFont="1" applyBorder="1" applyAlignment="1">
      <alignment horizontal="center" vertical="center" wrapText="1"/>
    </xf>
    <xf numFmtId="0" fontId="3" fillId="0" borderId="21" xfId="0" applyFont="1" applyBorder="1" applyAlignment="1">
      <alignment horizontal="center" vertical="center" wrapText="1"/>
    </xf>
    <xf numFmtId="0" fontId="3" fillId="2" borderId="21"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1" xfId="0" applyFont="1" applyBorder="1" applyAlignment="1">
      <alignment horizontal="center" vertical="center" wrapText="1"/>
    </xf>
    <xf numFmtId="0" fontId="3" fillId="6" borderId="18" xfId="0" applyFont="1" applyFill="1" applyBorder="1" applyAlignment="1">
      <alignment horizontal="center" vertical="center" wrapText="1"/>
    </xf>
    <xf numFmtId="0" fontId="3" fillId="7" borderId="18" xfId="0" applyFont="1" applyFill="1"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0" fontId="21" fillId="5" borderId="19" xfId="0" applyFont="1" applyFill="1" applyBorder="1" applyAlignment="1">
      <alignment horizontal="center" vertical="center" wrapText="1"/>
    </xf>
    <xf numFmtId="0" fontId="3" fillId="0" borderId="27"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0" fillId="0" borderId="32" xfId="0" applyBorder="1" applyAlignment="1">
      <alignment horizontal="justify" vertical="center" wrapText="1"/>
    </xf>
    <xf numFmtId="0" fontId="3" fillId="0" borderId="0" xfId="0" applyFont="1" applyBorder="1" applyAlignment="1">
      <alignment horizontal="center" vertical="center" wrapText="1"/>
    </xf>
    <xf numFmtId="0" fontId="3" fillId="0" borderId="26" xfId="0" applyFont="1" applyBorder="1" applyAlignment="1">
      <alignment horizontal="center" vertical="center" wrapText="1"/>
    </xf>
    <xf numFmtId="167" fontId="3" fillId="0" borderId="27" xfId="3" quotePrefix="1" applyNumberFormat="1" applyFont="1" applyFill="1" applyBorder="1" applyAlignment="1">
      <alignment horizontal="center" vertical="center" wrapText="1"/>
    </xf>
    <xf numFmtId="167" fontId="3" fillId="0" borderId="39" xfId="3" quotePrefix="1" applyNumberFormat="1" applyFont="1" applyFill="1" applyBorder="1" applyAlignment="1">
      <alignment horizontal="center" vertical="center" wrapText="1"/>
    </xf>
    <xf numFmtId="167" fontId="3" fillId="0" borderId="18" xfId="3" quotePrefix="1" applyNumberFormat="1" applyFont="1" applyFill="1" applyBorder="1" applyAlignment="1">
      <alignment horizontal="center" vertical="center" wrapText="1"/>
    </xf>
    <xf numFmtId="167" fontId="3" fillId="6" borderId="18" xfId="3" quotePrefix="1" applyNumberFormat="1" applyFont="1" applyFill="1" applyBorder="1" applyAlignment="1">
      <alignment horizontal="center" vertical="center" wrapText="1"/>
    </xf>
    <xf numFmtId="167" fontId="3" fillId="6" borderId="30" xfId="3" quotePrefix="1" applyNumberFormat="1" applyFont="1" applyFill="1" applyBorder="1" applyAlignment="1">
      <alignment horizontal="center" vertical="center" wrapText="1"/>
    </xf>
    <xf numFmtId="167" fontId="3" fillId="7" borderId="18" xfId="3" quotePrefix="1" applyNumberFormat="1" applyFont="1" applyFill="1" applyBorder="1" applyAlignment="1">
      <alignment horizontal="center" vertical="center" wrapText="1"/>
    </xf>
    <xf numFmtId="167" fontId="3" fillId="7" borderId="30" xfId="3" quotePrefix="1" applyNumberFormat="1" applyFont="1" applyFill="1" applyBorder="1" applyAlignment="1">
      <alignment horizontal="center" vertical="center" wrapText="1"/>
    </xf>
    <xf numFmtId="9" fontId="3" fillId="0" borderId="26" xfId="3" quotePrefix="1" applyFont="1" applyFill="1" applyBorder="1" applyAlignment="1">
      <alignment horizontal="center" vertical="center" wrapText="1"/>
    </xf>
    <xf numFmtId="9" fontId="3" fillId="0" borderId="28" xfId="3" quotePrefix="1" applyFont="1" applyFill="1" applyBorder="1" applyAlignment="1">
      <alignment horizontal="center" vertical="center" wrapText="1"/>
    </xf>
    <xf numFmtId="4" fontId="3" fillId="0" borderId="21" xfId="0" applyNumberFormat="1" applyFont="1" applyBorder="1" applyAlignment="1">
      <alignment horizontal="center" vertical="center" wrapText="1"/>
    </xf>
    <xf numFmtId="3" fontId="3" fillId="0" borderId="27" xfId="0" applyNumberFormat="1" applyFont="1" applyBorder="1" applyAlignment="1">
      <alignment horizontal="center" vertical="center" wrapText="1"/>
    </xf>
    <xf numFmtId="1" fontId="3" fillId="0" borderId="39" xfId="0" quotePrefix="1" applyNumberFormat="1" applyFont="1" applyBorder="1" applyAlignment="1">
      <alignment horizontal="center" vertical="center" wrapText="1"/>
    </xf>
    <xf numFmtId="3" fontId="3" fillId="0" borderId="39" xfId="0" applyNumberFormat="1" applyFont="1" applyBorder="1" applyAlignment="1">
      <alignment horizontal="center" vertical="center" wrapText="1"/>
    </xf>
    <xf numFmtId="0" fontId="3" fillId="2" borderId="27" xfId="0" applyFont="1" applyFill="1" applyBorder="1" applyAlignment="1">
      <alignment horizontal="center" vertical="center" wrapText="1"/>
    </xf>
    <xf numFmtId="164" fontId="3" fillId="0" borderId="27" xfId="2" applyNumberFormat="1" applyFont="1" applyFill="1" applyBorder="1" applyAlignment="1">
      <alignment horizontal="center" vertical="center" wrapText="1"/>
    </xf>
    <xf numFmtId="20" fontId="3" fillId="0" borderId="50" xfId="0" quotePrefix="1" applyNumberFormat="1" applyFont="1" applyBorder="1" applyAlignment="1">
      <alignment horizontal="center" vertical="center" wrapText="1"/>
    </xf>
    <xf numFmtId="20" fontId="3" fillId="0" borderId="51" xfId="0" quotePrefix="1" applyNumberFormat="1" applyFont="1" applyBorder="1" applyAlignment="1">
      <alignment horizontal="center" vertical="center" wrapText="1"/>
    </xf>
    <xf numFmtId="20" fontId="3" fillId="0" borderId="6" xfId="0" quotePrefix="1" applyNumberFormat="1" applyFont="1" applyBorder="1" applyAlignment="1">
      <alignment horizontal="center" vertical="center" wrapText="1"/>
    </xf>
    <xf numFmtId="169" fontId="3" fillId="0" borderId="44" xfId="0" quotePrefix="1" applyNumberFormat="1" applyFont="1" applyBorder="1" applyAlignment="1">
      <alignment horizontal="center" vertical="center" wrapText="1"/>
    </xf>
    <xf numFmtId="3" fontId="3" fillId="0" borderId="52" xfId="0" applyNumberFormat="1" applyFont="1" applyBorder="1" applyAlignment="1">
      <alignment horizontal="center" vertical="center" wrapText="1"/>
    </xf>
    <xf numFmtId="0" fontId="3" fillId="0" borderId="27" xfId="0" quotePrefix="1" applyFont="1" applyBorder="1" applyAlignment="1">
      <alignment horizontal="center" vertical="center" wrapText="1"/>
    </xf>
    <xf numFmtId="0" fontId="3" fillId="0" borderId="33" xfId="0" quotePrefix="1" applyFont="1" applyBorder="1" applyAlignment="1">
      <alignment horizontal="center" vertical="center" wrapText="1"/>
    </xf>
    <xf numFmtId="1" fontId="3" fillId="0" borderId="27" xfId="0" applyNumberFormat="1" applyFont="1" applyBorder="1" applyAlignment="1">
      <alignment horizontal="center" vertical="center" wrapText="1"/>
    </xf>
    <xf numFmtId="0" fontId="3" fillId="0" borderId="27" xfId="0" applyFont="1" applyBorder="1" applyAlignment="1">
      <alignment horizontal="center" vertical="center"/>
    </xf>
    <xf numFmtId="0" fontId="5" fillId="2" borderId="0" xfId="0" applyFont="1" applyFill="1" applyBorder="1" applyAlignment="1">
      <alignment horizontal="center" vertical="center" wrapText="1"/>
    </xf>
    <xf numFmtId="166" fontId="3" fillId="2" borderId="24" xfId="0" applyNumberFormat="1" applyFont="1" applyFill="1" applyBorder="1" applyAlignment="1">
      <alignment horizontal="center" vertical="center"/>
    </xf>
    <xf numFmtId="9" fontId="3" fillId="0" borderId="24" xfId="0" applyNumberFormat="1" applyFont="1" applyBorder="1" applyAlignment="1">
      <alignment horizontal="center" vertical="center" wrapText="1"/>
    </xf>
    <xf numFmtId="0" fontId="3" fillId="2" borderId="54" xfId="0" applyFont="1" applyFill="1" applyBorder="1" applyAlignment="1">
      <alignment horizontal="center" vertical="center"/>
    </xf>
    <xf numFmtId="3" fontId="3" fillId="0" borderId="27" xfId="0" applyNumberFormat="1" applyFont="1" applyBorder="1" applyAlignment="1">
      <alignment horizontal="center" vertical="center"/>
    </xf>
    <xf numFmtId="164" fontId="3" fillId="0" borderId="48" xfId="1" applyNumberFormat="1" applyFont="1" applyFill="1" applyBorder="1" applyAlignment="1">
      <alignment horizontal="center" vertical="center" wrapText="1"/>
    </xf>
    <xf numFmtId="164" fontId="3" fillId="0" borderId="41" xfId="1" applyNumberFormat="1" applyFont="1" applyFill="1" applyBorder="1" applyAlignment="1">
      <alignment horizontal="center" vertical="center" wrapText="1"/>
    </xf>
    <xf numFmtId="0" fontId="5" fillId="2" borderId="0" xfId="0" applyFont="1" applyFill="1" applyBorder="1" applyAlignment="1">
      <alignment horizontal="center" vertical="center" wrapText="1"/>
    </xf>
    <xf numFmtId="9" fontId="3" fillId="0" borderId="27" xfId="0" applyNumberFormat="1" applyFont="1" applyBorder="1" applyAlignment="1">
      <alignment horizontal="center" vertical="center" wrapText="1"/>
    </xf>
    <xf numFmtId="0" fontId="5" fillId="2" borderId="6" xfId="0" applyFont="1" applyFill="1" applyBorder="1" applyAlignment="1">
      <alignment horizontal="center" vertical="center" wrapText="1"/>
    </xf>
    <xf numFmtId="166" fontId="3" fillId="2" borderId="58" xfId="0" applyNumberFormat="1" applyFont="1" applyFill="1" applyBorder="1" applyAlignment="1">
      <alignment horizontal="center" vertical="center"/>
    </xf>
    <xf numFmtId="0" fontId="3" fillId="0" borderId="6" xfId="0" applyFont="1" applyBorder="1" applyAlignment="1">
      <alignment horizontal="center" vertical="center" wrapText="1"/>
    </xf>
    <xf numFmtId="9" fontId="3" fillId="0" borderId="58" xfId="0" applyNumberFormat="1" applyFont="1" applyBorder="1" applyAlignment="1">
      <alignment horizontal="center" vertical="center" wrapText="1"/>
    </xf>
    <xf numFmtId="9" fontId="3" fillId="0" borderId="39" xfId="0" applyNumberFormat="1" applyFont="1" applyBorder="1" applyAlignment="1">
      <alignment horizontal="center" vertical="center" wrapText="1"/>
    </xf>
    <xf numFmtId="168" fontId="3" fillId="6" borderId="18" xfId="3" quotePrefix="1" applyNumberFormat="1" applyFont="1" applyFill="1" applyBorder="1" applyAlignment="1">
      <alignment horizontal="center" vertical="center" wrapText="1"/>
    </xf>
    <xf numFmtId="167" fontId="3" fillId="7" borderId="19" xfId="3" quotePrefix="1" applyNumberFormat="1" applyFont="1" applyFill="1" applyBorder="1" applyAlignment="1">
      <alignment horizontal="center" vertical="center" wrapText="1"/>
    </xf>
    <xf numFmtId="167" fontId="3" fillId="7" borderId="43" xfId="3" quotePrefix="1" applyNumberFormat="1" applyFont="1" applyFill="1" applyBorder="1" applyAlignment="1">
      <alignment horizontal="center" vertical="center" wrapText="1"/>
    </xf>
    <xf numFmtId="167" fontId="3" fillId="0" borderId="20" xfId="3" quotePrefix="1" applyNumberFormat="1" applyFont="1" applyFill="1" applyBorder="1" applyAlignment="1">
      <alignment horizontal="center" vertical="center" wrapText="1"/>
    </xf>
    <xf numFmtId="0" fontId="0" fillId="0" borderId="26" xfId="0" applyBorder="1" applyAlignment="1">
      <alignment horizontal="justify" vertical="center" wrapText="1"/>
    </xf>
    <xf numFmtId="0" fontId="0" fillId="0" borderId="26" xfId="0" applyBorder="1" applyAlignment="1">
      <alignment horizontal="left" vertical="center" wrapText="1"/>
    </xf>
    <xf numFmtId="167" fontId="3" fillId="0" borderId="26" xfId="3" quotePrefix="1" applyNumberFormat="1" applyFont="1" applyFill="1" applyBorder="1" applyAlignment="1">
      <alignment horizontal="center" vertical="center" wrapText="1"/>
    </xf>
    <xf numFmtId="167" fontId="3" fillId="0" borderId="32" xfId="3" quotePrefix="1" applyNumberFormat="1" applyFont="1" applyFill="1" applyBorder="1" applyAlignment="1">
      <alignment horizontal="center" vertical="center" wrapText="1"/>
    </xf>
    <xf numFmtId="168" fontId="3" fillId="6" borderId="30" xfId="3" quotePrefix="1" applyNumberFormat="1" applyFont="1" applyFill="1" applyBorder="1" applyAlignment="1">
      <alignment horizontal="center" vertical="center" wrapText="1"/>
    </xf>
    <xf numFmtId="167" fontId="11" fillId="7" borderId="43" xfId="3" quotePrefix="1" applyNumberFormat="1" applyFont="1" applyFill="1" applyBorder="1" applyAlignment="1">
      <alignment horizontal="center" vertical="center" wrapText="1"/>
    </xf>
    <xf numFmtId="0" fontId="3" fillId="0" borderId="26" xfId="3" quotePrefix="1" applyNumberFormat="1" applyFont="1" applyFill="1" applyBorder="1" applyAlignment="1">
      <alignment horizontal="center" vertical="center" wrapText="1"/>
    </xf>
    <xf numFmtId="0" fontId="3" fillId="0" borderId="20" xfId="3" quotePrefix="1" applyNumberFormat="1" applyFont="1" applyFill="1" applyBorder="1" applyAlignment="1">
      <alignment horizontal="center" vertical="center" wrapText="1"/>
    </xf>
    <xf numFmtId="9" fontId="3" fillId="0" borderId="26" xfId="0" quotePrefix="1" applyNumberFormat="1" applyFont="1" applyBorder="1" applyAlignment="1">
      <alignment horizontal="center" vertical="center" wrapText="1"/>
    </xf>
    <xf numFmtId="0" fontId="3" fillId="8" borderId="28" xfId="3" quotePrefix="1" applyNumberFormat="1" applyFont="1" applyFill="1" applyBorder="1" applyAlignment="1">
      <alignment horizontal="center" vertical="center" wrapText="1"/>
    </xf>
    <xf numFmtId="0" fontId="3" fillId="2" borderId="28" xfId="3" quotePrefix="1" applyNumberFormat="1" applyFont="1" applyFill="1" applyBorder="1" applyAlignment="1">
      <alignment horizontal="center" vertical="center" wrapText="1"/>
    </xf>
    <xf numFmtId="0" fontId="3" fillId="0" borderId="27" xfId="3" applyNumberFormat="1" applyFont="1" applyFill="1" applyBorder="1" applyAlignment="1">
      <alignment horizontal="center" vertical="center" wrapText="1"/>
    </xf>
    <xf numFmtId="0" fontId="3" fillId="0" borderId="39" xfId="3" applyNumberFormat="1" applyFont="1" applyFill="1" applyBorder="1" applyAlignment="1">
      <alignment horizontal="center" vertical="center" wrapText="1"/>
    </xf>
    <xf numFmtId="0" fontId="3" fillId="0" borderId="27" xfId="3" applyNumberFormat="1" applyFont="1" applyBorder="1" applyAlignment="1">
      <alignment horizontal="center" vertical="center"/>
    </xf>
    <xf numFmtId="0" fontId="3" fillId="0" borderId="39" xfId="0" applyNumberFormat="1" applyFont="1" applyBorder="1" applyAlignment="1">
      <alignment horizontal="center" vertical="center"/>
    </xf>
    <xf numFmtId="0" fontId="5" fillId="0" borderId="38" xfId="0" applyFont="1" applyBorder="1" applyAlignment="1">
      <alignment horizontal="center" vertical="center" wrapText="1"/>
    </xf>
    <xf numFmtId="0" fontId="5" fillId="0" borderId="41" xfId="0" applyFont="1" applyBorder="1" applyAlignment="1">
      <alignment horizontal="center" vertical="center" wrapText="1"/>
    </xf>
    <xf numFmtId="166" fontId="3" fillId="2" borderId="0" xfId="0" applyNumberFormat="1" applyFont="1" applyFill="1" applyBorder="1" applyAlignment="1">
      <alignment horizontal="center" vertical="center"/>
    </xf>
    <xf numFmtId="9" fontId="3" fillId="0" borderId="0" xfId="0" applyNumberFormat="1" applyFont="1" applyBorder="1" applyAlignment="1">
      <alignment horizontal="center" vertical="center" wrapText="1"/>
    </xf>
    <xf numFmtId="167" fontId="3" fillId="0" borderId="27" xfId="0" applyNumberFormat="1" applyFont="1" applyBorder="1" applyAlignment="1">
      <alignment horizontal="center" vertical="center" wrapText="1"/>
    </xf>
    <xf numFmtId="167" fontId="3" fillId="0" borderId="39" xfId="0" quotePrefix="1" applyNumberFormat="1" applyFont="1" applyBorder="1" applyAlignment="1">
      <alignment horizontal="center" vertical="center" wrapText="1"/>
    </xf>
    <xf numFmtId="10" fontId="3" fillId="0" borderId="27" xfId="0" applyNumberFormat="1" applyFont="1" applyBorder="1" applyAlignment="1">
      <alignment horizontal="center" vertical="center" wrapText="1"/>
    </xf>
    <xf numFmtId="10" fontId="3" fillId="0" borderId="39" xfId="0" quotePrefix="1" applyNumberFormat="1" applyFont="1" applyBorder="1" applyAlignment="1">
      <alignment horizontal="center" vertical="center" wrapText="1"/>
    </xf>
    <xf numFmtId="0" fontId="3" fillId="0" borderId="27" xfId="0" applyNumberFormat="1" applyFont="1" applyBorder="1" applyAlignment="1">
      <alignment horizontal="center" vertical="center" wrapText="1"/>
    </xf>
    <xf numFmtId="0" fontId="3" fillId="0" borderId="39" xfId="0" applyNumberFormat="1" applyFont="1" applyBorder="1" applyAlignment="1">
      <alignment horizontal="center" vertical="center" wrapText="1"/>
    </xf>
    <xf numFmtId="0" fontId="3" fillId="6" borderId="18" xfId="3" quotePrefix="1" applyNumberFormat="1" applyFont="1" applyFill="1" applyBorder="1" applyAlignment="1">
      <alignment horizontal="center" vertical="center" wrapText="1"/>
    </xf>
    <xf numFmtId="0" fontId="3" fillId="7" borderId="19" xfId="3" quotePrefix="1" applyNumberFormat="1" applyFont="1" applyFill="1" applyBorder="1" applyAlignment="1">
      <alignment horizontal="center" vertical="center" wrapText="1"/>
    </xf>
    <xf numFmtId="0" fontId="3" fillId="6" borderId="30" xfId="3" quotePrefix="1" applyNumberFormat="1" applyFont="1" applyFill="1" applyBorder="1" applyAlignment="1">
      <alignment horizontal="center" vertical="center" wrapText="1"/>
    </xf>
    <xf numFmtId="0" fontId="3" fillId="7" borderId="43" xfId="3" quotePrefix="1" applyNumberFormat="1" applyFont="1" applyFill="1" applyBorder="1" applyAlignment="1">
      <alignment horizontal="center" vertical="center" wrapText="1"/>
    </xf>
    <xf numFmtId="167" fontId="3" fillId="8" borderId="34" xfId="3" quotePrefix="1" applyNumberFormat="1" applyFont="1" applyFill="1" applyBorder="1" applyAlignment="1">
      <alignment horizontal="center" vertical="center" wrapText="1"/>
    </xf>
    <xf numFmtId="0" fontId="3" fillId="7" borderId="30" xfId="3" quotePrefix="1" applyNumberFormat="1" applyFont="1" applyFill="1" applyBorder="1" applyAlignment="1">
      <alignment horizontal="center" vertical="center" wrapText="1"/>
    </xf>
    <xf numFmtId="0" fontId="3" fillId="7" borderId="18" xfId="3" quotePrefix="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58" xfId="1" applyNumberFormat="1" applyFont="1" applyFill="1" applyBorder="1" applyAlignment="1">
      <alignment horizontal="center" vertical="center" wrapText="1"/>
    </xf>
    <xf numFmtId="164" fontId="3" fillId="0" borderId="51" xfId="1" applyNumberFormat="1" applyFont="1" applyFill="1" applyBorder="1" applyAlignment="1">
      <alignment horizontal="center" vertical="center" wrapText="1"/>
    </xf>
    <xf numFmtId="164" fontId="3" fillId="0" borderId="6" xfId="1" applyNumberFormat="1" applyFont="1" applyFill="1" applyBorder="1" applyAlignment="1">
      <alignment horizontal="center" vertical="center" wrapText="1"/>
    </xf>
    <xf numFmtId="165" fontId="3" fillId="0" borderId="62" xfId="0" applyNumberFormat="1" applyFont="1" applyBorder="1" applyAlignment="1">
      <alignment horizontal="center" vertical="center" wrapText="1"/>
    </xf>
    <xf numFmtId="165" fontId="3" fillId="0" borderId="40" xfId="0" applyNumberFormat="1" applyFont="1" applyBorder="1" applyAlignment="1">
      <alignment horizontal="center" vertical="center" wrapText="1"/>
    </xf>
    <xf numFmtId="10" fontId="3" fillId="6" borderId="18" xfId="3" quotePrefix="1" applyNumberFormat="1" applyFont="1" applyFill="1" applyBorder="1" applyAlignment="1">
      <alignment horizontal="center" vertical="center" wrapText="1"/>
    </xf>
    <xf numFmtId="10" fontId="3" fillId="6" borderId="30" xfId="3" quotePrefix="1" applyNumberFormat="1" applyFont="1" applyFill="1" applyBorder="1" applyAlignment="1">
      <alignment horizontal="center" vertical="center" wrapText="1"/>
    </xf>
    <xf numFmtId="0" fontId="3" fillId="0" borderId="27" xfId="3" applyNumberFormat="1" applyFont="1" applyBorder="1" applyAlignment="1">
      <alignment horizontal="center" vertical="center" wrapText="1"/>
    </xf>
    <xf numFmtId="165" fontId="3" fillId="0" borderId="23" xfId="0" applyNumberFormat="1" applyFont="1" applyBorder="1" applyAlignment="1">
      <alignment horizontal="center" vertical="center" wrapText="1"/>
    </xf>
    <xf numFmtId="165" fontId="3" fillId="0" borderId="64" xfId="0" applyNumberFormat="1" applyFont="1" applyBorder="1" applyAlignment="1">
      <alignment horizontal="center" vertical="center" wrapText="1"/>
    </xf>
    <xf numFmtId="0" fontId="26" fillId="0" borderId="0" xfId="0" applyFont="1" applyAlignment="1">
      <alignment vertical="center"/>
    </xf>
    <xf numFmtId="0" fontId="26" fillId="0" borderId="0" xfId="0" applyFont="1" applyAlignment="1">
      <alignment horizontal="center" vertical="center" wrapText="1"/>
    </xf>
    <xf numFmtId="0" fontId="26" fillId="0" borderId="0" xfId="0" applyFont="1" applyAlignment="1">
      <alignment horizontal="center" vertical="center"/>
    </xf>
    <xf numFmtId="0" fontId="26" fillId="2" borderId="0" xfId="0" applyFont="1" applyFill="1" applyAlignment="1">
      <alignment horizontal="center" vertical="center" wrapText="1"/>
    </xf>
    <xf numFmtId="0" fontId="26" fillId="0" borderId="0" xfId="0" applyFont="1" applyAlignment="1">
      <alignment vertical="center" wrapText="1"/>
    </xf>
    <xf numFmtId="0" fontId="26" fillId="2" borderId="0" xfId="0" applyFont="1" applyFill="1" applyAlignment="1">
      <alignment vertical="center" wrapText="1"/>
    </xf>
    <xf numFmtId="0" fontId="27" fillId="0" borderId="0" xfId="0" applyFont="1" applyAlignment="1">
      <alignment vertical="center" wrapText="1"/>
    </xf>
    <xf numFmtId="167" fontId="28" fillId="2" borderId="18" xfId="3" quotePrefix="1" applyNumberFormat="1" applyFont="1" applyFill="1" applyBorder="1" applyAlignment="1">
      <alignment horizontal="right" vertical="center" wrapText="1"/>
    </xf>
    <xf numFmtId="0" fontId="29" fillId="11" borderId="18" xfId="0" applyFont="1" applyFill="1" applyBorder="1" applyAlignment="1">
      <alignment horizontal="center" vertical="center" wrapText="1"/>
    </xf>
    <xf numFmtId="0" fontId="29" fillId="11" borderId="18" xfId="0" applyFont="1" applyFill="1" applyBorder="1" applyAlignment="1">
      <alignment horizontal="center" vertical="center"/>
    </xf>
    <xf numFmtId="0" fontId="30" fillId="11" borderId="18" xfId="0" applyFont="1" applyFill="1" applyBorder="1" applyAlignment="1">
      <alignment horizontal="center" vertical="center" wrapText="1"/>
    </xf>
    <xf numFmtId="0" fontId="31" fillId="0" borderId="0" xfId="0" applyFont="1" applyAlignment="1">
      <alignment horizontal="center" vertical="center" wrapText="1"/>
    </xf>
    <xf numFmtId="0" fontId="18" fillId="0" borderId="0" xfId="0" applyFont="1"/>
    <xf numFmtId="0" fontId="30" fillId="5" borderId="66" xfId="0" applyFont="1" applyFill="1" applyBorder="1" applyAlignment="1">
      <alignment horizontal="center" vertical="center"/>
    </xf>
    <xf numFmtId="0" fontId="30" fillId="5" borderId="66" xfId="0" applyFont="1" applyFill="1" applyBorder="1" applyAlignment="1">
      <alignment horizontal="center" vertical="center" wrapText="1"/>
    </xf>
    <xf numFmtId="0" fontId="17" fillId="0" borderId="69" xfId="0" applyFont="1" applyBorder="1" applyAlignment="1">
      <alignment horizontal="center" vertical="center"/>
    </xf>
    <xf numFmtId="171" fontId="18" fillId="0" borderId="0" xfId="0" applyNumberFormat="1" applyFont="1" applyAlignment="1">
      <alignment vertical="center"/>
    </xf>
    <xf numFmtId="1" fontId="3" fillId="7" borderId="18" xfId="3" quotePrefix="1" applyNumberFormat="1" applyFont="1" applyFill="1" applyBorder="1" applyAlignment="1">
      <alignment horizontal="center" vertical="center" wrapText="1"/>
    </xf>
    <xf numFmtId="0" fontId="41" fillId="2" borderId="0" xfId="0" applyFont="1" applyFill="1"/>
    <xf numFmtId="0" fontId="16" fillId="2" borderId="0" xfId="0" applyFont="1" applyFill="1"/>
    <xf numFmtId="0" fontId="16" fillId="2" borderId="0" xfId="0" applyFont="1" applyFill="1" applyAlignment="1">
      <alignment horizontal="center" vertical="center"/>
    </xf>
    <xf numFmtId="0" fontId="16" fillId="0" borderId="0" xfId="0" applyFont="1" applyAlignment="1">
      <alignment horizontal="center" vertical="center"/>
    </xf>
    <xf numFmtId="167" fontId="28" fillId="2" borderId="18" xfId="3" quotePrefix="1" applyNumberFormat="1" applyFont="1" applyFill="1" applyBorder="1" applyAlignment="1">
      <alignment horizontal="center" vertical="center" wrapText="1"/>
    </xf>
    <xf numFmtId="172" fontId="16" fillId="0" borderId="3" xfId="1" applyNumberFormat="1" applyFont="1" applyFill="1" applyBorder="1" applyAlignment="1">
      <alignment horizontal="left" vertical="center" wrapText="1"/>
    </xf>
    <xf numFmtId="164" fontId="16" fillId="2" borderId="0" xfId="0" applyNumberFormat="1" applyFont="1" applyFill="1"/>
    <xf numFmtId="0" fontId="16" fillId="2" borderId="0" xfId="0" applyFont="1" applyFill="1" applyAlignment="1">
      <alignment vertical="center" wrapText="1"/>
    </xf>
    <xf numFmtId="0" fontId="16" fillId="2" borderId="0" xfId="0" applyFont="1" applyFill="1" applyAlignment="1">
      <alignment horizontal="center" vertical="center" wrapText="1"/>
    </xf>
    <xf numFmtId="164" fontId="16" fillId="0" borderId="0" xfId="1" applyNumberFormat="1" applyFont="1" applyFill="1" applyBorder="1" applyAlignment="1">
      <alignment horizontal="center" vertical="center" wrapText="1"/>
    </xf>
    <xf numFmtId="164" fontId="16" fillId="2" borderId="0" xfId="1" applyNumberFormat="1" applyFont="1" applyFill="1" applyBorder="1" applyAlignment="1">
      <alignment horizontal="center" vertical="center" wrapText="1"/>
    </xf>
    <xf numFmtId="0" fontId="41" fillId="2" borderId="0" xfId="0" applyFont="1" applyFill="1" applyAlignment="1">
      <alignment horizontal="center" vertical="center"/>
    </xf>
    <xf numFmtId="0" fontId="41" fillId="0" borderId="0" xfId="0" applyFont="1"/>
    <xf numFmtId="0" fontId="41" fillId="2" borderId="0" xfId="0" applyFont="1" applyFill="1" applyAlignment="1">
      <alignment horizontal="center"/>
    </xf>
    <xf numFmtId="0" fontId="17" fillId="2" borderId="18"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5" fillId="0" borderId="38" xfId="0" applyFont="1" applyBorder="1" applyAlignment="1">
      <alignment horizontal="center" vertical="center" wrapText="1"/>
    </xf>
    <xf numFmtId="165" fontId="3" fillId="0" borderId="36" xfId="0" applyNumberFormat="1" applyFont="1" applyBorder="1" applyAlignment="1">
      <alignment horizontal="center" vertical="center" wrapText="1"/>
    </xf>
    <xf numFmtId="164" fontId="3" fillId="0" borderId="0" xfId="1" applyNumberFormat="1" applyFont="1" applyFill="1" applyBorder="1" applyAlignment="1">
      <alignment horizontal="center" vertical="center" wrapText="1"/>
    </xf>
    <xf numFmtId="164" fontId="3" fillId="0" borderId="51" xfId="1" applyNumberFormat="1" applyFont="1" applyFill="1" applyBorder="1" applyAlignment="1">
      <alignment horizontal="center" vertical="center" wrapText="1"/>
    </xf>
    <xf numFmtId="0" fontId="3" fillId="0" borderId="32" xfId="0" applyFont="1" applyBorder="1" applyAlignment="1">
      <alignment horizontal="center" vertical="center" wrapText="1"/>
    </xf>
    <xf numFmtId="0" fontId="0" fillId="0" borderId="38" xfId="0" applyBorder="1" applyAlignment="1">
      <alignment horizontal="center" vertical="center" wrapText="1"/>
    </xf>
    <xf numFmtId="0" fontId="0" fillId="0" borderId="36" xfId="0" applyBorder="1" applyAlignment="1">
      <alignment horizontal="center" vertical="center" wrapText="1"/>
    </xf>
    <xf numFmtId="0" fontId="0" fillId="0" borderId="20" xfId="0" applyBorder="1" applyAlignment="1">
      <alignment horizontal="justify" vertical="center" wrapText="1"/>
    </xf>
    <xf numFmtId="0" fontId="0" fillId="0" borderId="20" xfId="0" applyBorder="1" applyAlignment="1">
      <alignment horizontal="left" vertical="center" wrapText="1"/>
    </xf>
    <xf numFmtId="3" fontId="3" fillId="0" borderId="51" xfId="0" applyNumberFormat="1" applyFont="1" applyBorder="1" applyAlignment="1">
      <alignment horizontal="center" vertical="center" wrapText="1"/>
    </xf>
    <xf numFmtId="3" fontId="3" fillId="0" borderId="52" xfId="0" applyNumberFormat="1" applyFont="1" applyBorder="1" applyAlignment="1">
      <alignment horizontal="center" vertical="center" wrapText="1"/>
    </xf>
    <xf numFmtId="0" fontId="17" fillId="13" borderId="1" xfId="0" applyFont="1" applyFill="1" applyBorder="1" applyAlignment="1">
      <alignment horizontal="center" vertical="center" wrapText="1"/>
    </xf>
    <xf numFmtId="0" fontId="16" fillId="2" borderId="0" xfId="0" applyFont="1" applyFill="1" applyAlignment="1">
      <alignment horizontal="left" vertical="center" wrapText="1"/>
    </xf>
    <xf numFmtId="0" fontId="17" fillId="2" borderId="18" xfId="0" applyFont="1" applyFill="1" applyBorder="1" applyAlignment="1">
      <alignment horizontal="left" vertical="center" wrapText="1"/>
    </xf>
    <xf numFmtId="167" fontId="17" fillId="2" borderId="18" xfId="3" quotePrefix="1" applyNumberFormat="1" applyFont="1" applyFill="1" applyBorder="1" applyAlignment="1">
      <alignment horizontal="right" vertical="center" wrapText="1"/>
    </xf>
    <xf numFmtId="164" fontId="17" fillId="2" borderId="18" xfId="1" applyNumberFormat="1" applyFont="1" applyFill="1" applyBorder="1" applyAlignment="1">
      <alignment vertical="center" wrapText="1"/>
    </xf>
    <xf numFmtId="164" fontId="17" fillId="10" borderId="18" xfId="1" applyNumberFormat="1" applyFont="1" applyFill="1" applyBorder="1" applyAlignment="1">
      <alignment horizontal="center" vertical="center" wrapText="1"/>
    </xf>
    <xf numFmtId="9" fontId="17" fillId="2" borderId="18" xfId="0" applyNumberFormat="1" applyFont="1" applyFill="1" applyBorder="1" applyAlignment="1">
      <alignment horizontal="right" vertical="center" wrapText="1"/>
    </xf>
    <xf numFmtId="43" fontId="17" fillId="2" borderId="18" xfId="1" applyFont="1" applyFill="1" applyBorder="1" applyAlignment="1">
      <alignment vertical="center" wrapText="1"/>
    </xf>
    <xf numFmtId="170" fontId="17" fillId="2" borderId="18" xfId="1" applyNumberFormat="1" applyFont="1" applyFill="1" applyBorder="1" applyAlignment="1">
      <alignment vertical="center" wrapText="1"/>
    </xf>
    <xf numFmtId="167" fontId="17" fillId="2" borderId="18" xfId="3" applyNumberFormat="1" applyFont="1" applyFill="1" applyBorder="1" applyAlignment="1">
      <alignment vertical="center" wrapText="1"/>
    </xf>
    <xf numFmtId="10" fontId="17" fillId="2" borderId="18" xfId="0" applyNumberFormat="1" applyFont="1" applyFill="1" applyBorder="1" applyAlignment="1">
      <alignment horizontal="right" vertical="center" wrapText="1"/>
    </xf>
    <xf numFmtId="171" fontId="17" fillId="0" borderId="67" xfId="0" applyNumberFormat="1" applyFont="1" applyBorder="1" applyAlignment="1">
      <alignment horizontal="center" vertical="center"/>
    </xf>
    <xf numFmtId="171" fontId="17" fillId="0" borderId="68" xfId="0" applyNumberFormat="1" applyFont="1" applyBorder="1" applyAlignment="1">
      <alignment horizontal="justify" vertical="center" wrapText="1"/>
    </xf>
    <xf numFmtId="171" fontId="17" fillId="0" borderId="68" xfId="0" applyNumberFormat="1" applyFont="1" applyBorder="1" applyAlignment="1">
      <alignment horizontal="center" vertical="center"/>
    </xf>
    <xf numFmtId="171" fontId="17" fillId="0" borderId="71" xfId="0" applyNumberFormat="1" applyFont="1" applyBorder="1" applyAlignment="1">
      <alignment horizontal="justify" vertical="center" wrapText="1"/>
    </xf>
    <xf numFmtId="171" fontId="17" fillId="0" borderId="71" xfId="0" applyNumberFormat="1" applyFont="1" applyBorder="1" applyAlignment="1">
      <alignment horizontal="center" vertical="center"/>
    </xf>
    <xf numFmtId="171" fontId="17" fillId="0" borderId="74" xfId="0" applyNumberFormat="1" applyFont="1" applyBorder="1" applyAlignment="1">
      <alignment horizontal="justify" vertical="center" wrapText="1"/>
    </xf>
    <xf numFmtId="171" fontId="17" fillId="0" borderId="74" xfId="0" applyNumberFormat="1" applyFont="1" applyBorder="1" applyAlignment="1">
      <alignment horizontal="center" vertical="center"/>
    </xf>
    <xf numFmtId="171" fontId="17" fillId="2" borderId="74" xfId="0" applyNumberFormat="1" applyFont="1" applyFill="1" applyBorder="1" applyAlignment="1">
      <alignment horizontal="justify" vertical="center" wrapText="1"/>
    </xf>
    <xf numFmtId="171" fontId="17" fillId="2" borderId="74" xfId="0" applyNumberFormat="1" applyFont="1" applyFill="1" applyBorder="1" applyAlignment="1">
      <alignment horizontal="center" vertical="center"/>
    </xf>
    <xf numFmtId="171" fontId="17" fillId="0" borderId="77" xfId="0" applyNumberFormat="1" applyFont="1" applyBorder="1" applyAlignment="1">
      <alignment horizontal="justify" vertical="center" wrapText="1"/>
    </xf>
    <xf numFmtId="171" fontId="17" fillId="0" borderId="77" xfId="0" applyNumberFormat="1" applyFont="1" applyBorder="1" applyAlignment="1">
      <alignment horizontal="center" vertical="center"/>
    </xf>
    <xf numFmtId="171" fontId="17" fillId="0" borderId="71" xfId="0" applyNumberFormat="1" applyFont="1" applyBorder="1" applyAlignment="1">
      <alignment horizontal="center" vertical="center" wrapText="1"/>
    </xf>
    <xf numFmtId="171" fontId="17" fillId="0" borderId="74" xfId="0" applyNumberFormat="1" applyFont="1" applyBorder="1" applyAlignment="1">
      <alignment horizontal="center" vertical="center" wrapText="1"/>
    </xf>
    <xf numFmtId="171" fontId="17" fillId="0" borderId="77" xfId="0" applyNumberFormat="1" applyFont="1" applyBorder="1" applyAlignment="1">
      <alignment horizontal="center" vertical="center" wrapText="1"/>
    </xf>
    <xf numFmtId="0" fontId="41" fillId="2" borderId="0" xfId="0" applyFont="1" applyFill="1" applyAlignment="1">
      <alignment horizontal="justify" wrapText="1"/>
    </xf>
    <xf numFmtId="164" fontId="16" fillId="2" borderId="0" xfId="1" applyNumberFormat="1" applyFont="1" applyFill="1" applyBorder="1" applyAlignment="1">
      <alignment horizontal="justify" vertical="center" wrapText="1"/>
    </xf>
    <xf numFmtId="172" fontId="16" fillId="0" borderId="7" xfId="1" applyNumberFormat="1" applyFont="1" applyFill="1" applyBorder="1" applyAlignment="1">
      <alignment horizontal="justify" vertical="center" wrapText="1"/>
    </xf>
    <xf numFmtId="10" fontId="45" fillId="0" borderId="79" xfId="3" applyNumberFormat="1" applyFont="1" applyBorder="1" applyAlignment="1">
      <alignment horizontal="center" vertical="center"/>
    </xf>
    <xf numFmtId="167" fontId="28" fillId="2" borderId="22" xfId="3" quotePrefix="1" applyNumberFormat="1" applyFont="1" applyFill="1" applyBorder="1" applyAlignment="1">
      <alignment horizontal="center" vertical="center" wrapText="1"/>
    </xf>
    <xf numFmtId="0" fontId="46" fillId="0" borderId="79" xfId="0" applyFont="1" applyBorder="1" applyAlignment="1">
      <alignment horizontal="center" vertical="center"/>
    </xf>
    <xf numFmtId="10" fontId="46" fillId="0" borderId="79" xfId="0" applyNumberFormat="1" applyFont="1" applyBorder="1" applyAlignment="1">
      <alignment horizontal="center" vertical="center"/>
    </xf>
    <xf numFmtId="0" fontId="16" fillId="2" borderId="18" xfId="0" applyFont="1" applyFill="1" applyBorder="1" applyAlignment="1">
      <alignment horizontal="center" vertical="center" wrapText="1"/>
    </xf>
    <xf numFmtId="0" fontId="47" fillId="2" borderId="18" xfId="0" applyFont="1" applyFill="1" applyBorder="1" applyAlignment="1">
      <alignment horizontal="left" vertical="center" wrapText="1"/>
    </xf>
    <xf numFmtId="9" fontId="46" fillId="0" borderId="79" xfId="0" applyNumberFormat="1" applyFont="1" applyBorder="1" applyAlignment="1">
      <alignment horizontal="center" vertical="center"/>
    </xf>
    <xf numFmtId="2" fontId="28" fillId="2" borderId="22" xfId="3" quotePrefix="1" applyNumberFormat="1" applyFont="1" applyFill="1" applyBorder="1" applyAlignment="1">
      <alignment horizontal="center" vertical="center" wrapText="1"/>
    </xf>
    <xf numFmtId="2" fontId="28" fillId="2" borderId="18" xfId="3" quotePrefix="1" applyNumberFormat="1" applyFont="1" applyFill="1" applyBorder="1" applyAlignment="1">
      <alignment horizontal="right" vertical="center" wrapText="1"/>
    </xf>
    <xf numFmtId="2" fontId="28" fillId="2" borderId="18" xfId="3" quotePrefix="1" applyNumberFormat="1" applyFont="1" applyFill="1" applyBorder="1" applyAlignment="1">
      <alignment horizontal="center" vertical="center" wrapText="1"/>
    </xf>
    <xf numFmtId="1" fontId="46" fillId="0" borderId="79" xfId="0" applyNumberFormat="1" applyFont="1" applyBorder="1" applyAlignment="1">
      <alignment horizontal="center" vertical="center"/>
    </xf>
    <xf numFmtId="172" fontId="16" fillId="2" borderId="3" xfId="1" applyNumberFormat="1" applyFont="1" applyFill="1" applyBorder="1" applyAlignment="1">
      <alignment horizontal="justify" vertical="center" wrapText="1"/>
    </xf>
    <xf numFmtId="2" fontId="46" fillId="0" borderId="79" xfId="0" applyNumberFormat="1" applyFont="1" applyBorder="1" applyAlignment="1">
      <alignment horizontal="center" vertical="center"/>
    </xf>
    <xf numFmtId="2" fontId="48" fillId="0" borderId="79" xfId="0" applyNumberFormat="1" applyFont="1" applyBorder="1" applyAlignment="1">
      <alignment horizontal="center" vertical="center"/>
    </xf>
    <xf numFmtId="169" fontId="48" fillId="0" borderId="79" xfId="0" applyNumberFormat="1" applyFont="1" applyBorder="1" applyAlignment="1">
      <alignment horizontal="center" vertical="center"/>
    </xf>
    <xf numFmtId="172" fontId="16" fillId="2" borderId="3" xfId="1" applyNumberFormat="1" applyFont="1" applyFill="1" applyBorder="1" applyAlignment="1">
      <alignment horizontal="left" vertical="center" wrapText="1"/>
    </xf>
    <xf numFmtId="172" fontId="16" fillId="2" borderId="7" xfId="1" applyNumberFormat="1" applyFont="1" applyFill="1" applyBorder="1" applyAlignment="1">
      <alignment horizontal="justify" vertical="center" wrapText="1"/>
    </xf>
    <xf numFmtId="10" fontId="28" fillId="2" borderId="18" xfId="3" quotePrefix="1" applyNumberFormat="1" applyFont="1" applyFill="1" applyBorder="1" applyAlignment="1">
      <alignment horizontal="center" vertical="center" wrapText="1"/>
    </xf>
    <xf numFmtId="10" fontId="28" fillId="0" borderId="18" xfId="3" quotePrefix="1" applyNumberFormat="1" applyFont="1" applyFill="1" applyBorder="1" applyAlignment="1">
      <alignment horizontal="center" vertical="center" wrapText="1"/>
    </xf>
    <xf numFmtId="167" fontId="49" fillId="0" borderId="18" xfId="3" quotePrefix="1" applyNumberFormat="1" applyFont="1" applyFill="1" applyBorder="1" applyAlignment="1">
      <alignment horizontal="center" vertical="center" wrapText="1"/>
    </xf>
    <xf numFmtId="0" fontId="16" fillId="2" borderId="0" xfId="0" applyFont="1" applyFill="1" applyAlignment="1">
      <alignment horizontal="justify" vertical="center" wrapText="1"/>
    </xf>
    <xf numFmtId="10" fontId="3" fillId="7" borderId="19" xfId="3" quotePrefix="1" applyNumberFormat="1" applyFont="1" applyFill="1" applyBorder="1" applyAlignment="1">
      <alignment horizontal="center" vertical="center" wrapText="1"/>
    </xf>
    <xf numFmtId="10" fontId="3" fillId="7" borderId="18" xfId="3" quotePrefix="1" applyNumberFormat="1" applyFont="1" applyFill="1" applyBorder="1" applyAlignment="1">
      <alignment horizontal="center" vertical="center" wrapText="1"/>
    </xf>
    <xf numFmtId="10" fontId="3" fillId="7" borderId="43" xfId="3" quotePrefix="1" applyNumberFormat="1" applyFont="1" applyFill="1" applyBorder="1" applyAlignment="1">
      <alignment horizontal="center" vertical="center" wrapText="1"/>
    </xf>
    <xf numFmtId="10" fontId="3" fillId="7" borderId="30" xfId="3" quotePrefix="1" applyNumberFormat="1" applyFont="1" applyFill="1" applyBorder="1" applyAlignment="1">
      <alignment horizontal="center" vertical="center" wrapText="1"/>
    </xf>
    <xf numFmtId="0" fontId="3" fillId="8" borderId="20" xfId="0" applyFont="1" applyFill="1" applyBorder="1" applyAlignment="1">
      <alignment horizontal="center" vertical="center" wrapText="1"/>
    </xf>
    <xf numFmtId="167" fontId="3" fillId="0" borderId="20" xfId="3" quotePrefix="1" applyNumberFormat="1" applyFont="1" applyFill="1" applyBorder="1" applyAlignment="1">
      <alignment horizontal="center" vertical="center"/>
    </xf>
    <xf numFmtId="167" fontId="3" fillId="8" borderId="20" xfId="3" quotePrefix="1" applyNumberFormat="1" applyFont="1" applyFill="1" applyBorder="1" applyAlignment="1">
      <alignment horizontal="center" vertical="center" wrapText="1"/>
    </xf>
    <xf numFmtId="167" fontId="11" fillId="8" borderId="47" xfId="3" quotePrefix="1" applyNumberFormat="1" applyFont="1" applyFill="1" applyBorder="1" applyAlignment="1">
      <alignment horizontal="center" vertical="center" wrapText="1"/>
    </xf>
    <xf numFmtId="167" fontId="3" fillId="8" borderId="47" xfId="3" quotePrefix="1" applyNumberFormat="1" applyFont="1" applyFill="1" applyBorder="1" applyAlignment="1">
      <alignment horizontal="center" vertical="center" wrapText="1"/>
    </xf>
    <xf numFmtId="0" fontId="0" fillId="0" borderId="40" xfId="0" applyBorder="1" applyAlignment="1">
      <alignment horizontal="left" vertical="center" wrapText="1"/>
    </xf>
    <xf numFmtId="0" fontId="3" fillId="7" borderId="19" xfId="0" applyFont="1" applyFill="1" applyBorder="1" applyAlignment="1">
      <alignment horizontal="center" vertical="center" wrapText="1"/>
    </xf>
    <xf numFmtId="0" fontId="3" fillId="8" borderId="0" xfId="0" applyFont="1" applyFill="1" applyBorder="1" applyAlignment="1">
      <alignment horizontal="center" vertical="center" wrapText="1"/>
    </xf>
    <xf numFmtId="167" fontId="3" fillId="0" borderId="0" xfId="3" quotePrefix="1" applyNumberFormat="1" applyFont="1" applyFill="1" applyBorder="1" applyAlignment="1">
      <alignment horizontal="center" vertical="center" wrapText="1"/>
    </xf>
    <xf numFmtId="167" fontId="3" fillId="8" borderId="0" xfId="3" quotePrefix="1" applyNumberFormat="1" applyFont="1" applyFill="1" applyBorder="1" applyAlignment="1">
      <alignment horizontal="center" vertical="center" wrapText="1"/>
    </xf>
    <xf numFmtId="167" fontId="11" fillId="8" borderId="0" xfId="3" quotePrefix="1" applyNumberFormat="1" applyFont="1" applyFill="1" applyBorder="1" applyAlignment="1">
      <alignment horizontal="center" vertical="center" wrapText="1"/>
    </xf>
    <xf numFmtId="167" fontId="11" fillId="8" borderId="20" xfId="3" quotePrefix="1" applyNumberFormat="1" applyFont="1" applyFill="1" applyBorder="1" applyAlignment="1">
      <alignment horizontal="center" vertical="center" wrapText="1"/>
    </xf>
    <xf numFmtId="167" fontId="3" fillId="0" borderId="19" xfId="3" quotePrefix="1" applyNumberFormat="1" applyFont="1" applyFill="1" applyBorder="1" applyAlignment="1">
      <alignment horizontal="center" vertical="center" wrapText="1"/>
    </xf>
    <xf numFmtId="167" fontId="3" fillId="0" borderId="0" xfId="3" quotePrefix="1" applyNumberFormat="1" applyFont="1" applyFill="1" applyBorder="1" applyAlignment="1">
      <alignment horizontal="center" vertical="center"/>
    </xf>
    <xf numFmtId="1" fontId="3" fillId="8" borderId="20" xfId="3" quotePrefix="1" applyNumberFormat="1" applyFont="1" applyFill="1" applyBorder="1" applyAlignment="1">
      <alignment horizontal="center" vertical="center" wrapText="1"/>
    </xf>
    <xf numFmtId="0" fontId="0" fillId="0" borderId="36" xfId="0" applyBorder="1" applyAlignment="1">
      <alignment horizontal="left" vertical="center" wrapText="1"/>
    </xf>
    <xf numFmtId="167" fontId="3" fillId="0" borderId="38" xfId="3" quotePrefix="1" applyNumberFormat="1" applyFont="1" applyFill="1" applyBorder="1" applyAlignment="1">
      <alignment horizontal="center" vertical="center" wrapText="1"/>
    </xf>
    <xf numFmtId="167" fontId="11" fillId="8" borderId="6" xfId="3" quotePrefix="1" applyNumberFormat="1" applyFont="1" applyFill="1" applyBorder="1" applyAlignment="1">
      <alignment horizontal="center" vertical="center" wrapText="1"/>
    </xf>
    <xf numFmtId="1" fontId="3" fillId="8" borderId="0" xfId="3" quotePrefix="1" applyNumberFormat="1" applyFont="1" applyFill="1" applyBorder="1" applyAlignment="1">
      <alignment horizontal="center" vertical="center" wrapText="1"/>
    </xf>
    <xf numFmtId="10" fontId="3" fillId="8" borderId="47" xfId="3" quotePrefix="1" applyNumberFormat="1" applyFont="1" applyFill="1" applyBorder="1" applyAlignment="1">
      <alignment horizontal="center" vertical="center" wrapText="1"/>
    </xf>
    <xf numFmtId="0" fontId="0" fillId="0" borderId="0" xfId="0" applyBorder="1" applyAlignment="1">
      <alignment horizontal="center" vertical="center" wrapText="1"/>
    </xf>
    <xf numFmtId="10" fontId="3" fillId="8" borderId="20" xfId="3" quotePrefix="1" applyNumberFormat="1" applyFont="1" applyFill="1" applyBorder="1" applyAlignment="1">
      <alignment horizontal="center" vertical="center" wrapText="1"/>
    </xf>
    <xf numFmtId="20" fontId="3" fillId="0" borderId="0" xfId="0" quotePrefix="1" applyNumberFormat="1" applyFont="1" applyBorder="1" applyAlignment="1">
      <alignment horizontal="center" vertical="center" wrapText="1"/>
    </xf>
    <xf numFmtId="0" fontId="3" fillId="0" borderId="40" xfId="0" applyFont="1" applyBorder="1" applyAlignment="1">
      <alignment horizontal="center" vertical="center" wrapText="1"/>
    </xf>
    <xf numFmtId="167" fontId="3" fillId="8" borderId="32" xfId="3" quotePrefix="1" applyNumberFormat="1" applyFont="1" applyFill="1" applyBorder="1" applyAlignment="1">
      <alignment horizontal="center" vertical="center" wrapText="1"/>
    </xf>
    <xf numFmtId="167" fontId="3" fillId="0" borderId="38" xfId="3" quotePrefix="1" applyNumberFormat="1" applyFont="1" applyFill="1" applyBorder="1" applyAlignment="1">
      <alignment horizontal="center" vertical="center"/>
    </xf>
    <xf numFmtId="167" fontId="3" fillId="0" borderId="36" xfId="3" quotePrefix="1" applyNumberFormat="1" applyFont="1" applyFill="1" applyBorder="1" applyAlignment="1">
      <alignment horizontal="center" vertical="center" wrapText="1"/>
    </xf>
    <xf numFmtId="0" fontId="3" fillId="0" borderId="64" xfId="0" applyFont="1" applyBorder="1" applyAlignment="1">
      <alignment horizontal="center" vertical="center" wrapText="1"/>
    </xf>
    <xf numFmtId="0" fontId="3" fillId="8" borderId="19" xfId="0" applyFont="1" applyFill="1" applyBorder="1" applyAlignment="1">
      <alignment horizontal="center" vertical="center" wrapText="1"/>
    </xf>
    <xf numFmtId="167" fontId="3" fillId="8" borderId="19" xfId="3" quotePrefix="1" applyNumberFormat="1" applyFont="1" applyFill="1" applyBorder="1" applyAlignment="1">
      <alignment horizontal="center" vertical="center" wrapText="1"/>
    </xf>
    <xf numFmtId="0" fontId="3" fillId="0" borderId="20" xfId="0" quotePrefix="1" applyFont="1" applyBorder="1" applyAlignment="1">
      <alignment horizontal="center" vertical="center" wrapText="1"/>
    </xf>
    <xf numFmtId="0" fontId="3" fillId="0" borderId="64" xfId="0" quotePrefix="1" applyFont="1" applyBorder="1" applyAlignment="1">
      <alignment horizontal="center" vertical="center" wrapText="1"/>
    </xf>
    <xf numFmtId="164" fontId="3" fillId="0" borderId="39" xfId="1" applyNumberFormat="1" applyFont="1" applyFill="1" applyBorder="1" applyAlignment="1">
      <alignment vertical="center" wrapText="1"/>
    </xf>
    <xf numFmtId="0" fontId="3" fillId="8" borderId="0" xfId="3" quotePrefix="1" applyNumberFormat="1" applyFont="1" applyFill="1" applyBorder="1" applyAlignment="1">
      <alignment horizontal="center" vertical="center" wrapText="1"/>
    </xf>
    <xf numFmtId="0" fontId="5" fillId="0" borderId="0" xfId="0" applyFont="1" applyBorder="1" applyAlignment="1">
      <alignment horizontal="center" vertical="center" wrapText="1"/>
    </xf>
    <xf numFmtId="165" fontId="3" fillId="0" borderId="0" xfId="0" applyNumberFormat="1" applyFont="1" applyBorder="1" applyAlignment="1">
      <alignment horizontal="center" vertical="center" wrapText="1"/>
    </xf>
    <xf numFmtId="10" fontId="3" fillId="8" borderId="0" xfId="3" quotePrefix="1" applyNumberFormat="1" applyFont="1" applyFill="1" applyBorder="1" applyAlignment="1">
      <alignment horizontal="center" vertical="center" wrapText="1"/>
    </xf>
    <xf numFmtId="0" fontId="3" fillId="2" borderId="54" xfId="0" applyFont="1" applyFill="1" applyBorder="1" applyAlignment="1">
      <alignment horizontal="right" vertical="center"/>
    </xf>
    <xf numFmtId="0" fontId="3" fillId="2" borderId="0" xfId="0" applyFont="1" applyFill="1" applyBorder="1" applyAlignment="1">
      <alignment horizontal="right" vertical="center"/>
    </xf>
    <xf numFmtId="10" fontId="3" fillId="8" borderId="61" xfId="3" quotePrefix="1" applyNumberFormat="1" applyFont="1" applyFill="1" applyBorder="1" applyAlignment="1">
      <alignment horizontal="center" vertical="center" wrapText="1"/>
    </xf>
    <xf numFmtId="10" fontId="3" fillId="8" borderId="34" xfId="3" quotePrefix="1" applyNumberFormat="1"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8" xfId="0" applyFont="1" applyFill="1" applyBorder="1" applyAlignment="1">
      <alignment horizontal="center" vertical="center" wrapText="1" readingOrder="1"/>
    </xf>
    <xf numFmtId="0" fontId="29" fillId="11" borderId="65" xfId="0" applyFont="1" applyFill="1" applyBorder="1" applyAlignment="1">
      <alignment horizontal="center" vertical="center" wrapText="1"/>
    </xf>
    <xf numFmtId="0" fontId="31" fillId="0" borderId="3" xfId="0" applyFont="1" applyBorder="1" applyAlignment="1">
      <alignment horizontal="center" vertical="center" wrapText="1"/>
    </xf>
    <xf numFmtId="0" fontId="15" fillId="0" borderId="3" xfId="0" applyFont="1" applyBorder="1" applyAlignment="1">
      <alignment horizontal="center" vertical="center" wrapText="1"/>
    </xf>
    <xf numFmtId="0" fontId="30" fillId="5" borderId="3" xfId="0" applyFont="1" applyFill="1" applyBorder="1" applyAlignment="1">
      <alignment horizontal="center" vertical="center" wrapText="1"/>
    </xf>
    <xf numFmtId="171" fontId="17" fillId="0" borderId="70" xfId="0" applyNumberFormat="1" applyFont="1" applyBorder="1" applyAlignment="1">
      <alignment horizontal="center" vertical="center"/>
    </xf>
    <xf numFmtId="171" fontId="17" fillId="0" borderId="73" xfId="0" applyNumberFormat="1" applyFont="1" applyBorder="1" applyAlignment="1">
      <alignment horizontal="center" vertical="center"/>
    </xf>
    <xf numFmtId="171" fontId="17" fillId="0" borderId="76" xfId="0" applyNumberFormat="1" applyFont="1" applyBorder="1" applyAlignment="1">
      <alignment horizontal="center" vertical="center"/>
    </xf>
    <xf numFmtId="0" fontId="17" fillId="0" borderId="72" xfId="0" applyFont="1" applyBorder="1" applyAlignment="1">
      <alignment horizontal="center" vertical="center"/>
    </xf>
    <xf numFmtId="0" fontId="17" fillId="0" borderId="75" xfId="0" applyFont="1" applyBorder="1" applyAlignment="1">
      <alignment horizontal="center" vertical="center"/>
    </xf>
    <xf numFmtId="0" fontId="17" fillId="0" borderId="78" xfId="0" applyFont="1" applyBorder="1" applyAlignment="1">
      <alignment horizontal="center" vertical="center"/>
    </xf>
    <xf numFmtId="0" fontId="16" fillId="2" borderId="0" xfId="0" applyFont="1" applyFill="1" applyAlignment="1">
      <alignment horizontal="left" vertical="center" wrapText="1"/>
    </xf>
    <xf numFmtId="0" fontId="16" fillId="2" borderId="0" xfId="0" applyFont="1" applyFill="1" applyAlignment="1">
      <alignment horizontal="left" vertical="center"/>
    </xf>
    <xf numFmtId="0" fontId="41" fillId="2" borderId="0" xfId="0" applyFont="1" applyFill="1" applyAlignment="1">
      <alignment horizontal="left" vertical="center" wrapText="1"/>
    </xf>
    <xf numFmtId="0" fontId="41" fillId="2" borderId="0" xfId="0" applyFont="1" applyFill="1" applyAlignment="1">
      <alignment horizontal="left" vertical="center"/>
    </xf>
    <xf numFmtId="0" fontId="17" fillId="13" borderId="3" xfId="0" applyFont="1" applyFill="1" applyBorder="1" applyAlignment="1">
      <alignment horizontal="center" vertical="center" wrapText="1"/>
    </xf>
    <xf numFmtId="0" fontId="17" fillId="13" borderId="1" xfId="0" applyFont="1" applyFill="1" applyBorder="1" applyAlignment="1">
      <alignment horizontal="center" vertical="center" wrapText="1"/>
    </xf>
    <xf numFmtId="0" fontId="51" fillId="12" borderId="3" xfId="0" applyFont="1" applyFill="1" applyBorder="1" applyAlignment="1">
      <alignment horizontal="center" vertical="center" wrapText="1"/>
    </xf>
    <xf numFmtId="0" fontId="51" fillId="12" borderId="1" xfId="0" applyFont="1" applyFill="1" applyBorder="1" applyAlignment="1">
      <alignment horizontal="center" vertical="center" wrapText="1"/>
    </xf>
    <xf numFmtId="0" fontId="43" fillId="12" borderId="3" xfId="0" applyFont="1" applyFill="1" applyBorder="1" applyAlignment="1">
      <alignment horizontal="center" vertical="center" wrapText="1"/>
    </xf>
    <xf numFmtId="0" fontId="43" fillId="12" borderId="1" xfId="0" applyFont="1" applyFill="1" applyBorder="1" applyAlignment="1">
      <alignment horizontal="center" vertical="center" wrapText="1"/>
    </xf>
    <xf numFmtId="0" fontId="17" fillId="13" borderId="2" xfId="0" applyFont="1" applyFill="1" applyBorder="1" applyAlignment="1">
      <alignment horizontal="center" vertical="center" wrapText="1"/>
    </xf>
    <xf numFmtId="0" fontId="52" fillId="12" borderId="3" xfId="0" applyFont="1" applyFill="1" applyBorder="1" applyAlignment="1">
      <alignment horizontal="center" vertical="center" wrapText="1"/>
    </xf>
    <xf numFmtId="0" fontId="52" fillId="12" borderId="1" xfId="0" applyFont="1" applyFill="1" applyBorder="1" applyAlignment="1">
      <alignment horizontal="center" vertical="center" wrapText="1"/>
    </xf>
    <xf numFmtId="0" fontId="47" fillId="13" borderId="3" xfId="0" applyFont="1" applyFill="1" applyBorder="1" applyAlignment="1">
      <alignment horizontal="center" vertical="center" wrapText="1"/>
    </xf>
    <xf numFmtId="0" fontId="41" fillId="2" borderId="3" xfId="0" applyFont="1" applyFill="1" applyBorder="1" applyAlignment="1">
      <alignment horizontal="center"/>
    </xf>
    <xf numFmtId="0" fontId="41" fillId="2" borderId="3" xfId="0" applyFont="1" applyFill="1" applyBorder="1" applyAlignment="1">
      <alignment horizontal="center" vertical="center"/>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42" fillId="12" borderId="11" xfId="0" applyFont="1" applyFill="1" applyBorder="1" applyAlignment="1">
      <alignment horizontal="center" vertical="center"/>
    </xf>
    <xf numFmtId="0" fontId="42" fillId="12" borderId="17" xfId="0" applyFont="1" applyFill="1" applyBorder="1" applyAlignment="1">
      <alignment horizontal="center" vertical="center"/>
    </xf>
    <xf numFmtId="0" fontId="43" fillId="12" borderId="2"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10" fontId="3" fillId="8" borderId="60" xfId="3" quotePrefix="1" applyNumberFormat="1" applyFont="1" applyFill="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5" xfId="0" applyFont="1" applyBorder="1" applyAlignment="1">
      <alignment horizontal="center" vertical="center" wrapText="1"/>
    </xf>
    <xf numFmtId="0" fontId="11" fillId="0" borderId="4" xfId="0" applyFont="1" applyFill="1" applyBorder="1" applyAlignment="1">
      <alignment horizontal="center" vertical="center" wrapText="1"/>
    </xf>
    <xf numFmtId="0" fontId="11" fillId="0" borderId="46" xfId="0" applyFont="1" applyFill="1" applyBorder="1" applyAlignment="1">
      <alignment horizontal="center" vertical="center" wrapText="1"/>
    </xf>
    <xf numFmtId="0" fontId="11" fillId="0" borderId="5" xfId="0" applyFont="1" applyFill="1" applyBorder="1" applyAlignment="1">
      <alignment horizontal="center" vertical="center" wrapText="1"/>
    </xf>
    <xf numFmtId="167" fontId="3" fillId="8" borderId="0" xfId="3" quotePrefix="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5" xfId="0" applyFont="1" applyFill="1" applyBorder="1" applyAlignment="1">
      <alignment horizontal="center" vertical="center" wrapText="1"/>
    </xf>
    <xf numFmtId="165" fontId="3" fillId="0" borderId="4" xfId="0" applyNumberFormat="1" applyFont="1" applyBorder="1" applyAlignment="1">
      <alignment horizontal="center" vertical="center" wrapText="1"/>
    </xf>
    <xf numFmtId="165" fontId="3" fillId="0" borderId="46"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3" fillId="0" borderId="46"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1" fontId="3" fillId="8" borderId="60" xfId="3" quotePrefix="1" applyNumberFormat="1" applyFont="1" applyFill="1" applyBorder="1" applyAlignment="1">
      <alignment horizontal="center" vertical="center" wrapText="1"/>
    </xf>
    <xf numFmtId="0" fontId="36" fillId="0" borderId="25" xfId="0" applyFont="1" applyBorder="1" applyAlignment="1">
      <alignment horizontal="center" vertical="center" wrapText="1"/>
    </xf>
    <xf numFmtId="0" fontId="36" fillId="0" borderId="29" xfId="0" applyFont="1" applyBorder="1" applyAlignment="1">
      <alignment horizontal="center" vertical="center" wrapText="1"/>
    </xf>
    <xf numFmtId="0" fontId="36" fillId="0" borderId="31"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48" xfId="0" applyFont="1" applyBorder="1" applyAlignment="1">
      <alignment horizontal="center" vertical="center" wrapText="1"/>
    </xf>
    <xf numFmtId="165" fontId="3" fillId="0" borderId="35" xfId="0" applyNumberFormat="1" applyFont="1" applyBorder="1" applyAlignment="1">
      <alignment horizontal="center" vertical="center" wrapText="1"/>
    </xf>
    <xf numFmtId="165" fontId="3" fillId="0" borderId="36" xfId="0" applyNumberFormat="1" applyFont="1" applyBorder="1" applyAlignment="1">
      <alignment horizontal="center" vertical="center" wrapText="1"/>
    </xf>
    <xf numFmtId="165" fontId="3" fillId="0" borderId="62" xfId="0" applyNumberFormat="1" applyFont="1" applyBorder="1" applyAlignment="1">
      <alignment horizontal="center" vertical="center" wrapText="1"/>
    </xf>
    <xf numFmtId="164" fontId="3" fillId="0" borderId="53" xfId="1" applyNumberFormat="1" applyFont="1" applyFill="1" applyBorder="1" applyAlignment="1">
      <alignment horizontal="center" vertical="center" wrapText="1"/>
    </xf>
    <xf numFmtId="164" fontId="3" fillId="0" borderId="48" xfId="1" applyNumberFormat="1" applyFont="1" applyFill="1" applyBorder="1" applyAlignment="1">
      <alignment horizontal="center" vertical="center" wrapText="1"/>
    </xf>
    <xf numFmtId="164" fontId="3" fillId="0" borderId="51" xfId="1" applyNumberFormat="1" applyFont="1" applyFill="1" applyBorder="1" applyAlignment="1">
      <alignment horizontal="center" vertical="center" wrapText="1"/>
    </xf>
    <xf numFmtId="164" fontId="3" fillId="0" borderId="52" xfId="1" applyNumberFormat="1" applyFont="1" applyFill="1" applyBorder="1" applyAlignment="1">
      <alignment horizontal="center" vertical="center" wrapText="1"/>
    </xf>
    <xf numFmtId="0" fontId="23" fillId="0" borderId="4" xfId="0" applyFont="1" applyBorder="1" applyAlignment="1">
      <alignment horizontal="center" vertical="center" wrapText="1"/>
    </xf>
    <xf numFmtId="0" fontId="23" fillId="0" borderId="46" xfId="0" applyFont="1" applyBorder="1" applyAlignment="1">
      <alignment horizontal="center" vertical="center" wrapText="1"/>
    </xf>
    <xf numFmtId="0" fontId="23" fillId="0" borderId="5" xfId="0" applyFont="1" applyBorder="1" applyAlignment="1">
      <alignment horizontal="center" vertical="center" wrapText="1"/>
    </xf>
    <xf numFmtId="1" fontId="3" fillId="8" borderId="0" xfId="3" quotePrefix="1" applyNumberFormat="1" applyFont="1" applyFill="1" applyBorder="1" applyAlignment="1">
      <alignment horizontal="center" vertical="center" wrapText="1"/>
    </xf>
    <xf numFmtId="0" fontId="23" fillId="0" borderId="59"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61" xfId="0" applyFont="1" applyBorder="1" applyAlignment="1">
      <alignment horizontal="center" vertical="center" wrapText="1"/>
    </xf>
    <xf numFmtId="0" fontId="3" fillId="0" borderId="55"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57" xfId="0" applyFont="1" applyBorder="1" applyAlignment="1">
      <alignment horizontal="center" vertical="center" wrapText="1"/>
    </xf>
    <xf numFmtId="165" fontId="3" fillId="0" borderId="63" xfId="0" applyNumberFormat="1" applyFont="1" applyBorder="1" applyAlignment="1">
      <alignment horizontal="center" vertical="center" wrapText="1"/>
    </xf>
    <xf numFmtId="165" fontId="3" fillId="0" borderId="22" xfId="0" applyNumberFormat="1" applyFont="1" applyBorder="1" applyAlignment="1">
      <alignment horizontal="center" vertical="center" wrapText="1"/>
    </xf>
    <xf numFmtId="164" fontId="3" fillId="0" borderId="49" xfId="1" applyNumberFormat="1" applyFont="1" applyFill="1" applyBorder="1" applyAlignment="1">
      <alignment horizontal="center" vertical="center" wrapText="1"/>
    </xf>
    <xf numFmtId="3" fontId="23" fillId="0" borderId="4" xfId="0" applyNumberFormat="1" applyFont="1" applyBorder="1" applyAlignment="1">
      <alignment horizontal="center" vertical="center" wrapText="1"/>
    </xf>
    <xf numFmtId="3" fontId="23" fillId="0" borderId="46" xfId="0" applyNumberFormat="1" applyFont="1" applyBorder="1" applyAlignment="1">
      <alignment horizontal="center" vertical="center" wrapText="1"/>
    </xf>
    <xf numFmtId="3" fontId="23" fillId="0" borderId="5" xfId="0" applyNumberFormat="1" applyFont="1" applyBorder="1" applyAlignment="1">
      <alignment horizontal="center" vertical="center" wrapText="1"/>
    </xf>
    <xf numFmtId="0" fontId="3" fillId="0" borderId="55" xfId="0" applyNumberFormat="1" applyFont="1" applyBorder="1" applyAlignment="1">
      <alignment horizontal="center" vertical="center" wrapText="1"/>
    </xf>
    <xf numFmtId="0" fontId="3" fillId="0" borderId="56" xfId="0" applyNumberFormat="1" applyFont="1" applyBorder="1" applyAlignment="1">
      <alignment horizontal="center" vertical="center" wrapText="1"/>
    </xf>
    <xf numFmtId="0" fontId="3" fillId="0" borderId="57" xfId="0" applyNumberFormat="1" applyFont="1" applyBorder="1" applyAlignment="1">
      <alignment horizontal="center" vertical="center" wrapText="1"/>
    </xf>
    <xf numFmtId="167" fontId="3" fillId="8" borderId="24" xfId="3" quotePrefix="1" applyNumberFormat="1" applyFont="1" applyFill="1" applyBorder="1" applyAlignment="1">
      <alignment horizontal="center" vertical="center" wrapText="1"/>
    </xf>
    <xf numFmtId="3" fontId="3" fillId="0" borderId="52" xfId="0" applyNumberFormat="1" applyFont="1" applyBorder="1" applyAlignment="1">
      <alignment horizontal="center" vertical="center" wrapText="1"/>
    </xf>
    <xf numFmtId="0" fontId="3" fillId="0" borderId="54" xfId="0" applyFont="1" applyBorder="1" applyAlignment="1">
      <alignment horizontal="center" vertical="center" wrapText="1"/>
    </xf>
    <xf numFmtId="0" fontId="3" fillId="0" borderId="0"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46" xfId="0" applyFont="1" applyBorder="1" applyAlignment="1">
      <alignment horizontal="center" vertical="center" wrapText="1"/>
    </xf>
    <xf numFmtId="0" fontId="38"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5" xfId="0" applyFont="1" applyBorder="1" applyAlignment="1">
      <alignment horizontal="center" vertical="center" wrapText="1"/>
    </xf>
    <xf numFmtId="167" fontId="11" fillId="8" borderId="60" xfId="3" quotePrefix="1" applyNumberFormat="1" applyFont="1" applyFill="1" applyBorder="1" applyAlignment="1">
      <alignment horizontal="center" vertical="center" wrapText="1"/>
    </xf>
    <xf numFmtId="165" fontId="3" fillId="0" borderId="59" xfId="0" applyNumberFormat="1" applyFont="1" applyBorder="1" applyAlignment="1">
      <alignment horizontal="center" vertical="center" wrapText="1"/>
    </xf>
    <xf numFmtId="165" fontId="3" fillId="0" borderId="60" xfId="0" applyNumberFormat="1" applyFont="1" applyBorder="1" applyAlignment="1">
      <alignment horizontal="center" vertical="center" wrapText="1"/>
    </xf>
    <xf numFmtId="165" fontId="3" fillId="0" borderId="61" xfId="0" applyNumberFormat="1" applyFont="1" applyBorder="1" applyAlignment="1">
      <alignment horizontal="center" vertical="center" wrapText="1"/>
    </xf>
    <xf numFmtId="164" fontId="3" fillId="0" borderId="54" xfId="1" applyNumberFormat="1"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9" fontId="3" fillId="0" borderId="53" xfId="0" applyNumberFormat="1" applyFont="1" applyBorder="1" applyAlignment="1">
      <alignment horizontal="center" vertical="center" wrapText="1"/>
    </xf>
    <xf numFmtId="9" fontId="3" fillId="0" borderId="49" xfId="0" applyNumberFormat="1" applyFont="1" applyBorder="1" applyAlignment="1">
      <alignment horizontal="center" vertical="center" wrapText="1"/>
    </xf>
    <xf numFmtId="0" fontId="14" fillId="0" borderId="25"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1"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8" xfId="0" applyFont="1" applyBorder="1" applyAlignment="1">
      <alignment horizontal="center" vertical="center" wrapText="1"/>
    </xf>
    <xf numFmtId="0" fontId="0" fillId="0" borderId="38" xfId="0" applyBorder="1" applyAlignment="1">
      <alignment horizontal="center" vertical="center" wrapText="1"/>
    </xf>
    <xf numFmtId="0" fontId="0" fillId="0" borderId="41" xfId="0" applyBorder="1" applyAlignment="1">
      <alignment horizontal="center" vertical="center" wrapText="1"/>
    </xf>
    <xf numFmtId="0" fontId="0" fillId="0" borderId="36" xfId="0" applyBorder="1" applyAlignment="1">
      <alignment horizontal="center" vertical="center" wrapText="1"/>
    </xf>
    <xf numFmtId="0" fontId="0" fillId="0" borderId="40" xfId="0" applyBorder="1" applyAlignment="1">
      <alignment horizontal="center" vertical="center" wrapText="1"/>
    </xf>
    <xf numFmtId="0" fontId="5" fillId="0" borderId="26" xfId="0" applyFont="1" applyBorder="1" applyAlignment="1">
      <alignment horizontal="center" vertical="center" wrapText="1"/>
    </xf>
    <xf numFmtId="0" fontId="5" fillId="0" borderId="20" xfId="0" applyFont="1" applyBorder="1" applyAlignment="1">
      <alignment horizontal="center" vertical="center" wrapText="1"/>
    </xf>
    <xf numFmtId="0" fontId="3" fillId="0" borderId="25" xfId="0" quotePrefix="1" applyFont="1" applyBorder="1" applyAlignment="1">
      <alignment horizontal="center" vertical="center" wrapText="1"/>
    </xf>
    <xf numFmtId="0" fontId="3" fillId="0" borderId="29" xfId="0" quotePrefix="1" applyFont="1" applyBorder="1" applyAlignment="1">
      <alignment horizontal="center" vertical="center" wrapText="1"/>
    </xf>
    <xf numFmtId="0" fontId="3" fillId="0" borderId="31" xfId="0" quotePrefix="1" applyFont="1" applyBorder="1" applyAlignment="1">
      <alignment horizontal="center" vertical="center" wrapText="1"/>
    </xf>
    <xf numFmtId="0" fontId="3" fillId="0" borderId="26" xfId="0" applyFont="1" applyBorder="1" applyAlignment="1">
      <alignment horizontal="justify" vertical="center" wrapText="1"/>
    </xf>
    <xf numFmtId="0" fontId="0" fillId="0" borderId="20" xfId="0" applyBorder="1" applyAlignment="1">
      <alignment horizontal="justify" vertical="center" wrapText="1"/>
    </xf>
    <xf numFmtId="0" fontId="0" fillId="0" borderId="32" xfId="0" applyBorder="1" applyAlignment="1">
      <alignment horizontal="justify" vertical="center" wrapText="1"/>
    </xf>
    <xf numFmtId="0" fontId="3" fillId="0" borderId="26" xfId="0" applyFont="1" applyBorder="1" applyAlignment="1">
      <alignment horizontal="left" vertical="center" wrapText="1"/>
    </xf>
    <xf numFmtId="0" fontId="0" fillId="0" borderId="20" xfId="0" applyBorder="1" applyAlignment="1">
      <alignment horizontal="left" vertical="center" wrapText="1"/>
    </xf>
    <xf numFmtId="0" fontId="0" fillId="0" borderId="40" xfId="0" applyBorder="1" applyAlignment="1">
      <alignment horizontal="left" vertical="center" wrapText="1"/>
    </xf>
    <xf numFmtId="3" fontId="3" fillId="0" borderId="51" xfId="0" applyNumberFormat="1" applyFont="1" applyBorder="1" applyAlignment="1">
      <alignment horizontal="center" vertical="center" wrapText="1"/>
    </xf>
    <xf numFmtId="20" fontId="3" fillId="0" borderId="55" xfId="0" quotePrefix="1" applyNumberFormat="1" applyFont="1" applyBorder="1" applyAlignment="1">
      <alignment horizontal="center" vertical="center" wrapText="1"/>
    </xf>
    <xf numFmtId="20" fontId="3" fillId="0" borderId="56" xfId="0" quotePrefix="1" applyNumberFormat="1" applyFont="1" applyBorder="1" applyAlignment="1">
      <alignment horizontal="center" vertical="center" wrapText="1"/>
    </xf>
    <xf numFmtId="20" fontId="3" fillId="0" borderId="0" xfId="0" quotePrefix="1" applyNumberFormat="1" applyFont="1" applyBorder="1" applyAlignment="1">
      <alignment horizontal="center" vertical="center" wrapText="1"/>
    </xf>
    <xf numFmtId="0" fontId="0" fillId="0" borderId="56" xfId="0" applyBorder="1" applyAlignment="1">
      <alignment horizontal="center" vertical="center" wrapText="1"/>
    </xf>
    <xf numFmtId="0" fontId="0" fillId="0" borderId="6" xfId="0" applyBorder="1" applyAlignment="1">
      <alignment horizontal="center" vertical="center" wrapText="1"/>
    </xf>
    <xf numFmtId="0" fontId="37" fillId="0" borderId="4" xfId="0" applyFont="1" applyBorder="1" applyAlignment="1">
      <alignment horizontal="center" vertical="center" wrapText="1"/>
    </xf>
    <xf numFmtId="0" fontId="37" fillId="0" borderId="46" xfId="0" applyFont="1" applyBorder="1" applyAlignment="1">
      <alignment horizontal="center" vertical="center" wrapText="1"/>
    </xf>
    <xf numFmtId="0" fontId="37" fillId="0" borderId="5" xfId="0" applyFont="1" applyBorder="1" applyAlignment="1">
      <alignment horizontal="center" vertical="center" wrapText="1"/>
    </xf>
    <xf numFmtId="0" fontId="20" fillId="9" borderId="42" xfId="0" applyFont="1" applyFill="1" applyBorder="1" applyAlignment="1">
      <alignment horizontal="center" vertical="center" wrapText="1"/>
    </xf>
    <xf numFmtId="0" fontId="20" fillId="9" borderId="45"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3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0" xfId="0" applyFont="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20" fillId="5" borderId="20" xfId="0" applyFont="1" applyFill="1" applyBorder="1" applyAlignment="1">
      <alignment horizontal="center" vertical="center" wrapText="1"/>
    </xf>
    <xf numFmtId="0" fontId="20" fillId="5" borderId="32" xfId="0" applyFont="1" applyFill="1" applyBorder="1" applyAlignment="1">
      <alignment horizontal="center" vertical="center" wrapText="1"/>
    </xf>
    <xf numFmtId="0" fontId="22" fillId="2" borderId="54" xfId="0" applyFont="1" applyFill="1" applyBorder="1" applyAlignment="1">
      <alignment horizontal="left" vertical="center" wrapText="1"/>
    </xf>
    <xf numFmtId="9" fontId="3" fillId="0" borderId="27" xfId="0" applyNumberFormat="1" applyFont="1" applyBorder="1" applyAlignment="1">
      <alignment horizontal="center" vertical="center" wrapText="1"/>
    </xf>
    <xf numFmtId="0" fontId="3" fillId="0" borderId="18" xfId="0" applyFont="1" applyBorder="1" applyAlignment="1">
      <alignment horizontal="center" vertical="center" wrapText="1"/>
    </xf>
    <xf numFmtId="9" fontId="3" fillId="0" borderId="39"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2" borderId="59"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3" fillId="2" borderId="61" xfId="0" applyFont="1" applyFill="1" applyBorder="1" applyAlignment="1">
      <alignment horizontal="center" vertical="center" wrapText="1"/>
    </xf>
    <xf numFmtId="167" fontId="3" fillId="8" borderId="60" xfId="3" quotePrefix="1" applyNumberFormat="1" applyFont="1" applyFill="1" applyBorder="1" applyAlignment="1">
      <alignment horizontal="center" vertical="center" wrapText="1"/>
    </xf>
    <xf numFmtId="0" fontId="23" fillId="2" borderId="4" xfId="0" applyFont="1" applyFill="1" applyBorder="1" applyAlignment="1">
      <alignment horizontal="center" vertical="center" wrapText="1"/>
    </xf>
    <xf numFmtId="0" fontId="23" fillId="2" borderId="46" xfId="0" applyFont="1" applyFill="1" applyBorder="1" applyAlignment="1">
      <alignment horizontal="center" vertical="center" wrapText="1"/>
    </xf>
    <xf numFmtId="0" fontId="23" fillId="2" borderId="5" xfId="0" applyFont="1" applyFill="1" applyBorder="1" applyAlignment="1">
      <alignment horizontal="center" vertical="center" wrapText="1"/>
    </xf>
    <xf numFmtId="166" fontId="3" fillId="2" borderId="54" xfId="0" applyNumberFormat="1" applyFont="1" applyFill="1" applyBorder="1" applyAlignment="1">
      <alignment horizontal="center" vertical="center" wrapText="1"/>
    </xf>
    <xf numFmtId="166" fontId="3" fillId="2" borderId="0" xfId="0" applyNumberFormat="1" applyFont="1" applyFill="1" applyBorder="1" applyAlignment="1">
      <alignment horizontal="center" vertical="center" wrapText="1"/>
    </xf>
    <xf numFmtId="166" fontId="3" fillId="2" borderId="6" xfId="0" applyNumberFormat="1" applyFont="1" applyFill="1" applyBorder="1" applyAlignment="1">
      <alignment horizontal="center" vertical="center" wrapText="1"/>
    </xf>
    <xf numFmtId="166" fontId="23" fillId="2" borderId="4" xfId="0" applyNumberFormat="1" applyFont="1" applyFill="1" applyBorder="1" applyAlignment="1">
      <alignment horizontal="center" vertical="center" wrapText="1"/>
    </xf>
    <xf numFmtId="166" fontId="23" fillId="2" borderId="46" xfId="0" applyNumberFormat="1" applyFont="1" applyFill="1" applyBorder="1" applyAlignment="1">
      <alignment horizontal="center" vertical="center" wrapText="1"/>
    </xf>
    <xf numFmtId="166" fontId="23" fillId="2" borderId="5" xfId="0" applyNumberFormat="1" applyFont="1" applyFill="1" applyBorder="1" applyAlignment="1">
      <alignment horizontal="center" vertical="center" wrapText="1"/>
    </xf>
    <xf numFmtId="0" fontId="3" fillId="2" borderId="5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48" xfId="0" applyFont="1" applyFill="1" applyBorder="1" applyAlignment="1">
      <alignment horizontal="center" vertical="center" wrapText="1"/>
    </xf>
    <xf numFmtId="166" fontId="3" fillId="2" borderId="63" xfId="0" applyNumberFormat="1" applyFont="1" applyFill="1" applyBorder="1" applyAlignment="1">
      <alignment horizontal="center" vertical="center" wrapText="1"/>
    </xf>
    <xf numFmtId="166" fontId="3" fillId="2" borderId="22" xfId="0" applyNumberFormat="1" applyFont="1" applyFill="1" applyBorder="1" applyAlignment="1">
      <alignment horizontal="center" vertical="center"/>
    </xf>
    <xf numFmtId="0" fontId="3" fillId="0" borderId="21" xfId="0" applyFont="1" applyBorder="1" applyAlignment="1">
      <alignment horizontal="center" vertical="center" wrapText="1"/>
    </xf>
    <xf numFmtId="0" fontId="5" fillId="0" borderId="3" xfId="0" applyFont="1" applyBorder="1" applyAlignment="1">
      <alignment horizontal="center" vertical="center" wrapText="1"/>
    </xf>
    <xf numFmtId="0" fontId="10" fillId="4" borderId="11"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7"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17" xfId="0" applyFont="1" applyFill="1" applyBorder="1" applyAlignment="1">
      <alignment horizontal="center" vertical="center"/>
    </xf>
    <xf numFmtId="0" fontId="9" fillId="3" borderId="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3" fillId="2" borderId="3" xfId="0" applyFont="1" applyFill="1" applyBorder="1" applyAlignment="1">
      <alignment horizont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10" fillId="4"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9" fontId="3" fillId="0" borderId="3" xfId="0" applyNumberFormat="1" applyFont="1" applyFill="1" applyBorder="1" applyAlignment="1">
      <alignment horizontal="center" vertical="center" wrapText="1"/>
    </xf>
  </cellXfs>
  <cellStyles count="94">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8" builtinId="8" hidden="1"/>
    <cellStyle name="Hipervínculo" xfId="30" builtinId="8" hidden="1"/>
    <cellStyle name="Hipervínculo" xfId="32" builtinId="8" hidden="1"/>
    <cellStyle name="Hipervínculo" xfId="34" builtinId="8" hidden="1"/>
    <cellStyle name="Hipervínculo" xfId="36" builtinId="8" hidden="1"/>
    <cellStyle name="Hipervínculo" xfId="38" builtinId="8" hidden="1"/>
    <cellStyle name="Hipervínculo" xfId="40" builtinId="8" hidden="1"/>
    <cellStyle name="Hipervínculo" xfId="42" builtinId="8" hidden="1"/>
    <cellStyle name="Hipervínculo" xfId="44" builtinId="8" hidden="1"/>
    <cellStyle name="Hipervínculo" xfId="46" builtinId="8" hidden="1"/>
    <cellStyle name="Hipervínculo" xfId="48"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29" builtinId="9" hidden="1"/>
    <cellStyle name="Hipervínculo visitado" xfId="31" builtinId="9" hidden="1"/>
    <cellStyle name="Hipervínculo visitado" xfId="33" builtinId="9" hidden="1"/>
    <cellStyle name="Hipervínculo visitado" xfId="35" builtinId="9" hidden="1"/>
    <cellStyle name="Hipervínculo visitado" xfId="37" builtinId="9" hidden="1"/>
    <cellStyle name="Hipervínculo visitado" xfId="39" builtinId="9" hidden="1"/>
    <cellStyle name="Hipervínculo visitado" xfId="41" builtinId="9" hidden="1"/>
    <cellStyle name="Hipervínculo visitado" xfId="43" builtinId="9" hidden="1"/>
    <cellStyle name="Hipervínculo visitado" xfId="45" builtinId="9" hidden="1"/>
    <cellStyle name="Hipervínculo visitado" xfId="47" builtinId="9" hidden="1"/>
    <cellStyle name="Hipervínculo visitado" xfId="49"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Millares" xfId="1" builtinId="3"/>
    <cellStyle name="Millares 3" xfId="2" xr:uid="{00000000-0005-0000-0000-00005B000000}"/>
    <cellStyle name="Normal" xfId="0" builtinId="0"/>
    <cellStyle name="Porcentaje" xfId="3" builtinId="5"/>
  </cellStyles>
  <dxfs count="9">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
      <font>
        <b/>
        <i val="0"/>
        <color rgb="FF00B050"/>
      </font>
    </dxf>
    <dxf>
      <font>
        <b/>
        <i val="0"/>
        <color rgb="FF7030A0"/>
      </font>
      <numFmt numFmtId="14" formatCode="0.00%"/>
    </dxf>
    <dxf>
      <font>
        <b/>
        <i val="0"/>
        <color rgb="FF0070C0"/>
      </font>
      <numFmt numFmtId="3" formatCode="#,##0"/>
    </dxf>
  </dxfs>
  <tableStyles count="0" defaultTableStyle="TableStyleMedium2" defaultPivotStyle="PivotStyleLight16"/>
  <colors>
    <mruColors>
      <color rgb="FF0597AB"/>
      <color rgb="FFFF40FF"/>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118452</xdr:colOff>
      <xdr:row>0</xdr:row>
      <xdr:rowOff>126025</xdr:rowOff>
    </xdr:from>
    <xdr:to>
      <xdr:col>2</xdr:col>
      <xdr:colOff>195994</xdr:colOff>
      <xdr:row>2</xdr:row>
      <xdr:rowOff>190501</xdr:rowOff>
    </xdr:to>
    <xdr:pic>
      <xdr:nvPicPr>
        <xdr:cNvPr id="2" name="Imagen 1">
          <a:extLst>
            <a:ext uri="{FF2B5EF4-FFF2-40B4-BE49-F238E27FC236}">
              <a16:creationId xmlns:a16="http://schemas.microsoft.com/office/drawing/2014/main" id="{08014AC9-C061-5C45-BDFD-DB5254AFDF78}"/>
            </a:ext>
          </a:extLst>
        </xdr:cNvPr>
        <xdr:cNvPicPr>
          <a:picLocks noChangeAspect="1"/>
        </xdr:cNvPicPr>
      </xdr:nvPicPr>
      <xdr:blipFill>
        <a:blip xmlns:r="http://schemas.openxmlformats.org/officeDocument/2006/relationships" r:embed="rId1"/>
        <a:stretch>
          <a:fillRect/>
        </a:stretch>
      </xdr:blipFill>
      <xdr:spPr>
        <a:xfrm>
          <a:off x="118452" y="126025"/>
          <a:ext cx="4205042" cy="6740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6156325" cy="962505"/>
    <xdr:pic>
      <xdr:nvPicPr>
        <xdr:cNvPr id="2" name="Imagen 1">
          <a:extLst>
            <a:ext uri="{FF2B5EF4-FFF2-40B4-BE49-F238E27FC236}">
              <a16:creationId xmlns:a16="http://schemas.microsoft.com/office/drawing/2014/main" id="{95CFD6DF-31AA-BE47-8260-F6B0DF6702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56325" cy="96250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6</xdr:col>
      <xdr:colOff>17971</xdr:colOff>
      <xdr:row>54</xdr:row>
      <xdr:rowOff>26958</xdr:rowOff>
    </xdr:from>
    <xdr:to>
      <xdr:col>6</xdr:col>
      <xdr:colOff>322771</xdr:colOff>
      <xdr:row>54</xdr:row>
      <xdr:rowOff>211108</xdr:rowOff>
    </xdr:to>
    <xdr:sp macro="" textlink="">
      <xdr:nvSpPr>
        <xdr:cNvPr id="2" name="AutoShape 2" descr="Inicio Colciencias">
          <a:extLst>
            <a:ext uri="{FF2B5EF4-FFF2-40B4-BE49-F238E27FC236}">
              <a16:creationId xmlns:a16="http://schemas.microsoft.com/office/drawing/2014/main" id="{1CA623E4-FB8E-E54F-B6C2-E1B7D9DFD23B}"/>
            </a:ext>
          </a:extLst>
        </xdr:cNvPr>
        <xdr:cNvSpPr>
          <a:spLocks noChangeAspect="1" noChangeArrowheads="1"/>
        </xdr:cNvSpPr>
      </xdr:nvSpPr>
      <xdr:spPr bwMode="auto">
        <a:xfrm>
          <a:off x="13810171" y="4370358"/>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62</xdr:row>
      <xdr:rowOff>0</xdr:rowOff>
    </xdr:from>
    <xdr:to>
      <xdr:col>1</xdr:col>
      <xdr:colOff>304800</xdr:colOff>
      <xdr:row>63</xdr:row>
      <xdr:rowOff>76200</xdr:rowOff>
    </xdr:to>
    <xdr:sp macro="" textlink="">
      <xdr:nvSpPr>
        <xdr:cNvPr id="3" name="AutoShape 3" descr="Inicio Colciencias">
          <a:extLst>
            <a:ext uri="{FF2B5EF4-FFF2-40B4-BE49-F238E27FC236}">
              <a16:creationId xmlns:a16="http://schemas.microsoft.com/office/drawing/2014/main" id="{3E7A5B20-1936-304E-85D8-318C0B8D75B0}"/>
            </a:ext>
          </a:extLst>
        </xdr:cNvPr>
        <xdr:cNvSpPr>
          <a:spLocks noChangeAspect="1" noChangeArrowheads="1"/>
        </xdr:cNvSpPr>
      </xdr:nvSpPr>
      <xdr:spPr bwMode="auto">
        <a:xfrm>
          <a:off x="2946400" y="5994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2248766</xdr:colOff>
      <xdr:row>0</xdr:row>
      <xdr:rowOff>381866</xdr:rowOff>
    </xdr:from>
    <xdr:to>
      <xdr:col>5</xdr:col>
      <xdr:colOff>450273</xdr:colOff>
      <xdr:row>2</xdr:row>
      <xdr:rowOff>134216</xdr:rowOff>
    </xdr:to>
    <xdr:pic>
      <xdr:nvPicPr>
        <xdr:cNvPr id="4" name="Imagen 3">
          <a:extLst>
            <a:ext uri="{FF2B5EF4-FFF2-40B4-BE49-F238E27FC236}">
              <a16:creationId xmlns:a16="http://schemas.microsoft.com/office/drawing/2014/main" id="{8E1B194D-9FE5-D746-8A87-E81D8FEFB908}"/>
            </a:ext>
          </a:extLst>
        </xdr:cNvPr>
        <xdr:cNvPicPr>
          <a:picLocks noChangeAspect="1"/>
        </xdr:cNvPicPr>
      </xdr:nvPicPr>
      <xdr:blipFill>
        <a:blip xmlns:r="http://schemas.openxmlformats.org/officeDocument/2006/relationships" r:embed="rId1"/>
        <a:stretch>
          <a:fillRect/>
        </a:stretch>
      </xdr:blipFill>
      <xdr:spPr>
        <a:xfrm>
          <a:off x="2248766" y="381866"/>
          <a:ext cx="4586432" cy="6921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297656</xdr:colOff>
      <xdr:row>0</xdr:row>
      <xdr:rowOff>54430</xdr:rowOff>
    </xdr:from>
    <xdr:to>
      <xdr:col>1</xdr:col>
      <xdr:colOff>2346807</xdr:colOff>
      <xdr:row>2</xdr:row>
      <xdr:rowOff>244929</xdr:rowOff>
    </xdr:to>
    <xdr:pic>
      <xdr:nvPicPr>
        <xdr:cNvPr id="2" name="Imagen 1" descr="Departamento Administrativo de Ciencia, Tecnología e Innovación. COLCIENCIAS">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6" y="54430"/>
          <a:ext cx="4154176" cy="838199"/>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0</xdr:colOff>
      <xdr:row>9</xdr:row>
      <xdr:rowOff>0</xdr:rowOff>
    </xdr:from>
    <xdr:to>
      <xdr:col>0</xdr:col>
      <xdr:colOff>304800</xdr:colOff>
      <xdr:row>9</xdr:row>
      <xdr:rowOff>307975</xdr:rowOff>
    </xdr:to>
    <xdr:sp macro="" textlink="">
      <xdr:nvSpPr>
        <xdr:cNvPr id="3" name="AutoShape 3" descr="Inicio Colciencias">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2581275" y="3790950"/>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twoCellAnchor editAs="oneCell">
    <xdr:from>
      <xdr:col>1</xdr:col>
      <xdr:colOff>0</xdr:colOff>
      <xdr:row>8</xdr:row>
      <xdr:rowOff>0</xdr:rowOff>
    </xdr:from>
    <xdr:to>
      <xdr:col>1</xdr:col>
      <xdr:colOff>304800</xdr:colOff>
      <xdr:row>9</xdr:row>
      <xdr:rowOff>85725</xdr:rowOff>
    </xdr:to>
    <xdr:sp macro="" textlink="">
      <xdr:nvSpPr>
        <xdr:cNvPr id="4" name="AutoShape 2" descr="Inicio Colciencias">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6858000" y="2676525"/>
          <a:ext cx="304800" cy="304800"/>
        </a:xfrm>
        <a:prstGeom prst="rect">
          <a:avLst/>
        </a:prstGeom>
        <a:noFill/>
        <a:extLst>
          <a:ext uri="{909E8E84-426E-40dd-AFC4-6F175D3DCCD1}">
            <a14:hiddenFill xmlns=""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BE64D-8314-2244-AD1A-F5BCE026F207}">
  <sheetPr>
    <tabColor rgb="FF92D050"/>
    <pageSetUpPr fitToPage="1"/>
  </sheetPr>
  <dimension ref="A1:Q61"/>
  <sheetViews>
    <sheetView showGridLines="0" zoomScale="120" zoomScaleNormal="120" zoomScaleSheetLayoutView="77" workbookViewId="0">
      <pane ySplit="6" topLeftCell="A7" activePane="bottomLeft" state="frozen"/>
      <selection activeCell="C1" sqref="C1"/>
      <selection pane="bottomLeft" activeCell="L7" sqref="L7"/>
    </sheetView>
  </sheetViews>
  <sheetFormatPr baseColWidth="10" defaultColWidth="11.5" defaultRowHeight="13" x14ac:dyDescent="0.2"/>
  <cols>
    <col min="1" max="1" width="36.5" style="155" customWidth="1"/>
    <col min="2" max="2" width="17.6640625" style="155" customWidth="1"/>
    <col min="3" max="3" width="24.1640625" style="155" customWidth="1"/>
    <col min="4" max="4" width="31.5" style="155" customWidth="1"/>
    <col min="5" max="5" width="42.5" style="154" customWidth="1"/>
    <col min="6" max="6" width="11.83203125" style="153" customWidth="1"/>
    <col min="7" max="7" width="13" style="153" customWidth="1"/>
    <col min="8" max="8" width="15.83203125" style="153" customWidth="1"/>
    <col min="9" max="9" width="11" style="151" customWidth="1"/>
    <col min="10" max="13" width="11.83203125" style="151" bestFit="1" customWidth="1"/>
    <col min="14" max="14" width="14.5" style="151" customWidth="1"/>
    <col min="15" max="15" width="34.1640625" style="151" customWidth="1"/>
    <col min="16" max="16" width="47" style="153" customWidth="1"/>
    <col min="17" max="17" width="42" style="152" customWidth="1"/>
    <col min="18" max="16384" width="11.5" style="151"/>
  </cols>
  <sheetData>
    <row r="1" spans="1:17" ht="24" customHeight="1" x14ac:dyDescent="0.2">
      <c r="A1" s="294"/>
      <c r="B1" s="294"/>
      <c r="C1" s="294"/>
      <c r="D1" s="295" t="s">
        <v>269</v>
      </c>
      <c r="E1" s="295"/>
      <c r="F1" s="295"/>
      <c r="G1" s="295"/>
      <c r="H1" s="295"/>
      <c r="I1" s="295"/>
      <c r="J1" s="295"/>
      <c r="K1" s="295"/>
      <c r="L1" s="295"/>
      <c r="M1" s="295"/>
      <c r="N1" s="295"/>
      <c r="O1" s="295"/>
      <c r="P1" s="294" t="s">
        <v>268</v>
      </c>
      <c r="Q1" s="294"/>
    </row>
    <row r="2" spans="1:17" ht="24" customHeight="1" x14ac:dyDescent="0.2">
      <c r="A2" s="294"/>
      <c r="B2" s="294"/>
      <c r="C2" s="294"/>
      <c r="D2" s="295"/>
      <c r="E2" s="295"/>
      <c r="F2" s="295"/>
      <c r="G2" s="295"/>
      <c r="H2" s="295"/>
      <c r="I2" s="295"/>
      <c r="J2" s="295"/>
      <c r="K2" s="295"/>
      <c r="L2" s="295"/>
      <c r="M2" s="295"/>
      <c r="N2" s="295"/>
      <c r="O2" s="295"/>
      <c r="P2" s="294" t="s">
        <v>267</v>
      </c>
      <c r="Q2" s="294"/>
    </row>
    <row r="3" spans="1:17" ht="24" customHeight="1" x14ac:dyDescent="0.2">
      <c r="A3" s="294"/>
      <c r="B3" s="294"/>
      <c r="C3" s="294"/>
      <c r="D3" s="295"/>
      <c r="E3" s="295"/>
      <c r="F3" s="295"/>
      <c r="G3" s="295"/>
      <c r="H3" s="295"/>
      <c r="I3" s="295"/>
      <c r="J3" s="295"/>
      <c r="K3" s="295"/>
      <c r="L3" s="295"/>
      <c r="M3" s="295"/>
      <c r="N3" s="295"/>
      <c r="O3" s="295"/>
      <c r="P3" s="294" t="s">
        <v>266</v>
      </c>
      <c r="Q3" s="294"/>
    </row>
    <row r="4" spans="1:17" ht="13.5" customHeight="1" x14ac:dyDescent="0.2">
      <c r="A4" s="294"/>
      <c r="B4" s="294"/>
      <c r="C4" s="294"/>
      <c r="D4" s="294"/>
      <c r="E4" s="294"/>
      <c r="F4" s="294"/>
      <c r="G4" s="294"/>
      <c r="H4" s="294"/>
      <c r="I4" s="294"/>
      <c r="J4" s="294"/>
      <c r="K4" s="294"/>
      <c r="L4" s="294"/>
      <c r="M4" s="294"/>
      <c r="N4" s="294"/>
      <c r="O4" s="294"/>
      <c r="P4" s="294"/>
      <c r="Q4" s="294"/>
    </row>
    <row r="5" spans="1:17" ht="18" x14ac:dyDescent="0.2">
      <c r="A5" s="162"/>
      <c r="B5" s="162"/>
      <c r="C5" s="162"/>
      <c r="D5" s="162"/>
      <c r="E5" s="162"/>
      <c r="F5" s="162"/>
      <c r="G5" s="162"/>
      <c r="H5" s="162"/>
      <c r="I5" s="162"/>
      <c r="J5" s="293" t="s">
        <v>265</v>
      </c>
      <c r="K5" s="293"/>
      <c r="L5" s="293"/>
      <c r="M5" s="293"/>
      <c r="N5" s="293"/>
      <c r="O5" s="162"/>
      <c r="P5" s="162"/>
      <c r="Q5" s="162"/>
    </row>
    <row r="6" spans="1:17" ht="53.25" customHeight="1" x14ac:dyDescent="0.2">
      <c r="A6" s="159" t="s">
        <v>264</v>
      </c>
      <c r="B6" s="159" t="s">
        <v>263</v>
      </c>
      <c r="C6" s="159" t="s">
        <v>7</v>
      </c>
      <c r="D6" s="159" t="s">
        <v>262</v>
      </c>
      <c r="E6" s="159" t="s">
        <v>261</v>
      </c>
      <c r="F6" s="161" t="s">
        <v>260</v>
      </c>
      <c r="G6" s="159" t="s">
        <v>259</v>
      </c>
      <c r="H6" s="159" t="s">
        <v>258</v>
      </c>
      <c r="I6" s="159" t="s">
        <v>257</v>
      </c>
      <c r="J6" s="160">
        <v>2019</v>
      </c>
      <c r="K6" s="160">
        <v>2020</v>
      </c>
      <c r="L6" s="160">
        <v>2021</v>
      </c>
      <c r="M6" s="160">
        <v>2022</v>
      </c>
      <c r="N6" s="159" t="s">
        <v>11</v>
      </c>
      <c r="O6" s="159" t="s">
        <v>256</v>
      </c>
      <c r="P6" s="159" t="s">
        <v>255</v>
      </c>
      <c r="Q6" s="159" t="s">
        <v>254</v>
      </c>
    </row>
    <row r="7" spans="1:17" s="157" customFormat="1" ht="24.75" customHeight="1" x14ac:dyDescent="0.2">
      <c r="A7" s="291" t="s">
        <v>179</v>
      </c>
      <c r="B7" s="291" t="s">
        <v>214</v>
      </c>
      <c r="C7" s="291" t="s">
        <v>138</v>
      </c>
      <c r="D7" s="291" t="s">
        <v>253</v>
      </c>
      <c r="E7" s="199" t="s">
        <v>139</v>
      </c>
      <c r="F7" s="183" t="s">
        <v>240</v>
      </c>
      <c r="G7" s="183" t="s">
        <v>242</v>
      </c>
      <c r="H7" s="183" t="s">
        <v>88</v>
      </c>
      <c r="I7" s="200">
        <v>6.7999999999999996E-3</v>
      </c>
      <c r="J7" s="200">
        <v>8.9999999999999993E-3</v>
      </c>
      <c r="K7" s="200">
        <v>1.0999999999999999E-2</v>
      </c>
      <c r="L7" s="200">
        <v>1.2999999999999999E-2</v>
      </c>
      <c r="M7" s="200">
        <v>1.4999999999999999E-2</v>
      </c>
      <c r="N7" s="200">
        <f>+M7</f>
        <v>1.4999999999999999E-2</v>
      </c>
      <c r="O7" s="199" t="s">
        <v>252</v>
      </c>
      <c r="P7" s="183" t="s">
        <v>140</v>
      </c>
      <c r="Q7" s="183" t="s">
        <v>249</v>
      </c>
    </row>
    <row r="8" spans="1:17" s="157" customFormat="1" ht="59.25" customHeight="1" x14ac:dyDescent="0.2">
      <c r="A8" s="291"/>
      <c r="B8" s="291"/>
      <c r="C8" s="291"/>
      <c r="D8" s="291"/>
      <c r="E8" s="199" t="s">
        <v>141</v>
      </c>
      <c r="F8" s="183" t="s">
        <v>236</v>
      </c>
      <c r="G8" s="183" t="s">
        <v>235</v>
      </c>
      <c r="H8" s="183" t="s">
        <v>92</v>
      </c>
      <c r="I8" s="201">
        <v>0</v>
      </c>
      <c r="J8" s="202" t="s">
        <v>142</v>
      </c>
      <c r="K8" s="202" t="s">
        <v>142</v>
      </c>
      <c r="L8" s="201">
        <v>5</v>
      </c>
      <c r="M8" s="201">
        <v>4</v>
      </c>
      <c r="N8" s="201">
        <f>+L8+M8</f>
        <v>9</v>
      </c>
      <c r="O8" s="199" t="s">
        <v>245</v>
      </c>
      <c r="P8" s="183" t="s">
        <v>325</v>
      </c>
      <c r="Q8" s="183" t="s">
        <v>241</v>
      </c>
    </row>
    <row r="9" spans="1:17" s="157" customFormat="1" ht="48" customHeight="1" x14ac:dyDescent="0.2">
      <c r="A9" s="291"/>
      <c r="B9" s="291"/>
      <c r="C9" s="291"/>
      <c r="D9" s="291"/>
      <c r="E9" s="199" t="s">
        <v>143</v>
      </c>
      <c r="F9" s="183" t="s">
        <v>240</v>
      </c>
      <c r="G9" s="183" t="s">
        <v>235</v>
      </c>
      <c r="H9" s="183" t="s">
        <v>92</v>
      </c>
      <c r="I9" s="201">
        <v>3492</v>
      </c>
      <c r="J9" s="201">
        <v>920</v>
      </c>
      <c r="K9" s="201">
        <v>920</v>
      </c>
      <c r="L9" s="201">
        <v>920</v>
      </c>
      <c r="M9" s="201">
        <v>920</v>
      </c>
      <c r="N9" s="201">
        <f t="shared" ref="N9:N12" si="0">+J9+K9+L9+M9</f>
        <v>3680</v>
      </c>
      <c r="O9" s="199" t="s">
        <v>245</v>
      </c>
      <c r="P9" s="183" t="s">
        <v>66</v>
      </c>
      <c r="Q9" s="183" t="s">
        <v>251</v>
      </c>
    </row>
    <row r="10" spans="1:17" s="157" customFormat="1" ht="34.5" customHeight="1" x14ac:dyDescent="0.2">
      <c r="A10" s="291"/>
      <c r="B10" s="291"/>
      <c r="C10" s="291"/>
      <c r="D10" s="291"/>
      <c r="E10" s="199" t="s">
        <v>144</v>
      </c>
      <c r="F10" s="183" t="s">
        <v>240</v>
      </c>
      <c r="G10" s="183" t="s">
        <v>235</v>
      </c>
      <c r="H10" s="183" t="s">
        <v>92</v>
      </c>
      <c r="I10" s="201">
        <v>327</v>
      </c>
      <c r="J10" s="201">
        <v>200</v>
      </c>
      <c r="K10" s="201">
        <v>200</v>
      </c>
      <c r="L10" s="201">
        <v>200</v>
      </c>
      <c r="M10" s="201">
        <v>200</v>
      </c>
      <c r="N10" s="201">
        <f t="shared" si="0"/>
        <v>800</v>
      </c>
      <c r="O10" s="199" t="s">
        <v>245</v>
      </c>
      <c r="P10" s="183" t="s">
        <v>66</v>
      </c>
      <c r="Q10" s="183" t="s">
        <v>251</v>
      </c>
    </row>
    <row r="11" spans="1:17" s="157" customFormat="1" ht="33" customHeight="1" x14ac:dyDescent="0.2">
      <c r="A11" s="291"/>
      <c r="B11" s="291"/>
      <c r="C11" s="291"/>
      <c r="D11" s="291"/>
      <c r="E11" s="199" t="s">
        <v>145</v>
      </c>
      <c r="F11" s="183" t="s">
        <v>240</v>
      </c>
      <c r="G11" s="183" t="s">
        <v>235</v>
      </c>
      <c r="H11" s="183" t="s">
        <v>92</v>
      </c>
      <c r="I11" s="201">
        <v>1160</v>
      </c>
      <c r="J11" s="201">
        <v>680</v>
      </c>
      <c r="K11" s="201">
        <v>600</v>
      </c>
      <c r="L11" s="201">
        <v>1700</v>
      </c>
      <c r="M11" s="201">
        <v>580</v>
      </c>
      <c r="N11" s="201">
        <f>+J11+K11+L11+M11</f>
        <v>3560</v>
      </c>
      <c r="O11" s="199" t="s">
        <v>245</v>
      </c>
      <c r="P11" s="183" t="s">
        <v>66</v>
      </c>
      <c r="Q11" s="183" t="s">
        <v>250</v>
      </c>
    </row>
    <row r="12" spans="1:17" s="157" customFormat="1" ht="36.75" customHeight="1" x14ac:dyDescent="0.2">
      <c r="A12" s="291"/>
      <c r="B12" s="291"/>
      <c r="C12" s="291"/>
      <c r="D12" s="291"/>
      <c r="E12" s="199" t="s">
        <v>146</v>
      </c>
      <c r="F12" s="183" t="s">
        <v>236</v>
      </c>
      <c r="G12" s="183" t="s">
        <v>235</v>
      </c>
      <c r="H12" s="183" t="s">
        <v>92</v>
      </c>
      <c r="I12" s="201">
        <v>0</v>
      </c>
      <c r="J12" s="201">
        <v>3500</v>
      </c>
      <c r="K12" s="201">
        <v>5000</v>
      </c>
      <c r="L12" s="201">
        <v>17000</v>
      </c>
      <c r="M12" s="201">
        <f>8500</f>
        <v>8500</v>
      </c>
      <c r="N12" s="201">
        <f t="shared" si="0"/>
        <v>34000</v>
      </c>
      <c r="O12" s="199" t="s">
        <v>245</v>
      </c>
      <c r="P12" s="183" t="s">
        <v>66</v>
      </c>
      <c r="Q12" s="183" t="s">
        <v>250</v>
      </c>
    </row>
    <row r="13" spans="1:17" s="157" customFormat="1" ht="27.75" customHeight="1" x14ac:dyDescent="0.2">
      <c r="A13" s="291"/>
      <c r="B13" s="291"/>
      <c r="C13" s="291"/>
      <c r="D13" s="291"/>
      <c r="E13" s="199" t="s">
        <v>147</v>
      </c>
      <c r="F13" s="183" t="s">
        <v>236</v>
      </c>
      <c r="G13" s="183" t="s">
        <v>242</v>
      </c>
      <c r="H13" s="183" t="s">
        <v>88</v>
      </c>
      <c r="I13" s="203">
        <v>0.31</v>
      </c>
      <c r="J13" s="203">
        <v>0.77</v>
      </c>
      <c r="K13" s="203">
        <v>0.8</v>
      </c>
      <c r="L13" s="203">
        <v>0.8</v>
      </c>
      <c r="M13" s="203">
        <v>0.8</v>
      </c>
      <c r="N13" s="203">
        <f>+M13</f>
        <v>0.8</v>
      </c>
      <c r="O13" s="199" t="s">
        <v>245</v>
      </c>
      <c r="P13" s="183" t="s">
        <v>68</v>
      </c>
      <c r="Q13" s="183" t="s">
        <v>249</v>
      </c>
    </row>
    <row r="14" spans="1:17" s="157" customFormat="1" ht="47.25" customHeight="1" x14ac:dyDescent="0.2">
      <c r="A14" s="291"/>
      <c r="B14" s="291" t="s">
        <v>326</v>
      </c>
      <c r="C14" s="291" t="s">
        <v>148</v>
      </c>
      <c r="D14" s="291" t="s">
        <v>248</v>
      </c>
      <c r="E14" s="199" t="s">
        <v>67</v>
      </c>
      <c r="F14" s="183" t="s">
        <v>236</v>
      </c>
      <c r="G14" s="183" t="s">
        <v>235</v>
      </c>
      <c r="H14" s="183" t="s">
        <v>92</v>
      </c>
      <c r="I14" s="201">
        <v>84</v>
      </c>
      <c r="J14" s="201">
        <v>13</v>
      </c>
      <c r="K14" s="201">
        <v>30</v>
      </c>
      <c r="L14" s="201">
        <v>20</v>
      </c>
      <c r="M14" s="201">
        <v>37</v>
      </c>
      <c r="N14" s="201">
        <f>+J14+K14+L14+M14</f>
        <v>100</v>
      </c>
      <c r="O14" s="199" t="s">
        <v>245</v>
      </c>
      <c r="P14" s="183" t="s">
        <v>149</v>
      </c>
      <c r="Q14" s="183" t="s">
        <v>327</v>
      </c>
    </row>
    <row r="15" spans="1:17" s="157" customFormat="1" ht="47.25" customHeight="1" x14ac:dyDescent="0.2">
      <c r="A15" s="291"/>
      <c r="B15" s="291"/>
      <c r="C15" s="291"/>
      <c r="D15" s="291"/>
      <c r="E15" s="199" t="s">
        <v>150</v>
      </c>
      <c r="F15" s="183" t="s">
        <v>236</v>
      </c>
      <c r="G15" s="183" t="s">
        <v>235</v>
      </c>
      <c r="H15" s="183" t="s">
        <v>92</v>
      </c>
      <c r="I15" s="201">
        <v>5</v>
      </c>
      <c r="J15" s="202" t="s">
        <v>142</v>
      </c>
      <c r="K15" s="202" t="s">
        <v>142</v>
      </c>
      <c r="L15" s="201">
        <v>5</v>
      </c>
      <c r="M15" s="201">
        <v>5</v>
      </c>
      <c r="N15" s="201">
        <f>+M15+L15</f>
        <v>10</v>
      </c>
      <c r="O15" s="199" t="s">
        <v>245</v>
      </c>
      <c r="P15" s="183" t="s">
        <v>149</v>
      </c>
      <c r="Q15" s="183" t="s">
        <v>327</v>
      </c>
    </row>
    <row r="16" spans="1:17" s="157" customFormat="1" ht="47.25" customHeight="1" x14ac:dyDescent="0.2">
      <c r="A16" s="291"/>
      <c r="B16" s="291"/>
      <c r="C16" s="291"/>
      <c r="D16" s="291"/>
      <c r="E16" s="199" t="s">
        <v>151</v>
      </c>
      <c r="F16" s="183" t="s">
        <v>236</v>
      </c>
      <c r="G16" s="183" t="s">
        <v>235</v>
      </c>
      <c r="H16" s="183" t="s">
        <v>92</v>
      </c>
      <c r="I16" s="201">
        <v>5</v>
      </c>
      <c r="J16" s="202" t="s">
        <v>142</v>
      </c>
      <c r="K16" s="202" t="s">
        <v>142</v>
      </c>
      <c r="L16" s="201">
        <v>10</v>
      </c>
      <c r="M16" s="201">
        <v>10</v>
      </c>
      <c r="N16" s="201">
        <f>+M16+L16</f>
        <v>20</v>
      </c>
      <c r="O16" s="199" t="s">
        <v>245</v>
      </c>
      <c r="P16" s="183" t="s">
        <v>149</v>
      </c>
      <c r="Q16" s="183" t="s">
        <v>327</v>
      </c>
    </row>
    <row r="17" spans="1:17" s="157" customFormat="1" ht="61.5" customHeight="1" x14ac:dyDescent="0.2">
      <c r="A17" s="291" t="s">
        <v>83</v>
      </c>
      <c r="B17" s="291" t="s">
        <v>216</v>
      </c>
      <c r="C17" s="291" t="s">
        <v>328</v>
      </c>
      <c r="D17" s="291" t="s">
        <v>209</v>
      </c>
      <c r="E17" s="199" t="s">
        <v>65</v>
      </c>
      <c r="F17" s="183" t="s">
        <v>240</v>
      </c>
      <c r="G17" s="183" t="s">
        <v>242</v>
      </c>
      <c r="H17" s="183" t="s">
        <v>88</v>
      </c>
      <c r="I17" s="204">
        <v>0.88</v>
      </c>
      <c r="J17" s="204">
        <v>0.89</v>
      </c>
      <c r="K17" s="204">
        <v>0.89</v>
      </c>
      <c r="L17" s="204">
        <v>0.9</v>
      </c>
      <c r="M17" s="204">
        <v>0.9</v>
      </c>
      <c r="N17" s="204">
        <f>+M17</f>
        <v>0.9</v>
      </c>
      <c r="O17" s="199" t="s">
        <v>245</v>
      </c>
      <c r="P17" s="183" t="s">
        <v>95</v>
      </c>
      <c r="Q17" s="183" t="s">
        <v>241</v>
      </c>
    </row>
    <row r="18" spans="1:17" s="157" customFormat="1" ht="48" customHeight="1" x14ac:dyDescent="0.2">
      <c r="A18" s="291"/>
      <c r="B18" s="291"/>
      <c r="C18" s="291"/>
      <c r="D18" s="291"/>
      <c r="E18" s="199" t="s">
        <v>152</v>
      </c>
      <c r="F18" s="183" t="s">
        <v>240</v>
      </c>
      <c r="G18" s="183" t="s">
        <v>242</v>
      </c>
      <c r="H18" s="183" t="s">
        <v>92</v>
      </c>
      <c r="I18" s="201">
        <v>28998</v>
      </c>
      <c r="J18" s="201">
        <v>12000</v>
      </c>
      <c r="K18" s="201">
        <v>13000</v>
      </c>
      <c r="L18" s="201">
        <v>14500</v>
      </c>
      <c r="M18" s="201">
        <v>15500</v>
      </c>
      <c r="N18" s="201">
        <f>+J18+K18+L18+M18</f>
        <v>55000</v>
      </c>
      <c r="O18" s="199" t="s">
        <v>245</v>
      </c>
      <c r="P18" s="183" t="s">
        <v>95</v>
      </c>
      <c r="Q18" s="183" t="s">
        <v>241</v>
      </c>
    </row>
    <row r="19" spans="1:17" s="157" customFormat="1" ht="48" customHeight="1" x14ac:dyDescent="0.2">
      <c r="A19" s="291"/>
      <c r="B19" s="291"/>
      <c r="C19" s="291"/>
      <c r="D19" s="291"/>
      <c r="E19" s="199" t="s">
        <v>64</v>
      </c>
      <c r="F19" s="183" t="s">
        <v>236</v>
      </c>
      <c r="G19" s="183" t="s">
        <v>247</v>
      </c>
      <c r="H19" s="183" t="s">
        <v>92</v>
      </c>
      <c r="I19" s="201">
        <v>1200</v>
      </c>
      <c r="J19" s="201">
        <v>216</v>
      </c>
      <c r="K19" s="201">
        <v>317</v>
      </c>
      <c r="L19" s="201">
        <v>179</v>
      </c>
      <c r="M19" s="201">
        <v>179</v>
      </c>
      <c r="N19" s="201">
        <v>891</v>
      </c>
      <c r="O19" s="199" t="s">
        <v>245</v>
      </c>
      <c r="P19" s="183" t="s">
        <v>95</v>
      </c>
      <c r="Q19" s="183" t="s">
        <v>241</v>
      </c>
    </row>
    <row r="20" spans="1:17" s="157" customFormat="1" ht="48" customHeight="1" x14ac:dyDescent="0.2">
      <c r="A20" s="291"/>
      <c r="B20" s="291"/>
      <c r="C20" s="291"/>
      <c r="D20" s="291"/>
      <c r="E20" s="199" t="s">
        <v>154</v>
      </c>
      <c r="F20" s="183" t="s">
        <v>236</v>
      </c>
      <c r="G20" s="183" t="s">
        <v>235</v>
      </c>
      <c r="H20" s="183" t="s">
        <v>92</v>
      </c>
      <c r="I20" s="201">
        <v>0</v>
      </c>
      <c r="J20" s="202" t="s">
        <v>142</v>
      </c>
      <c r="K20" s="201">
        <v>3</v>
      </c>
      <c r="L20" s="201">
        <v>3</v>
      </c>
      <c r="M20" s="201">
        <v>3</v>
      </c>
      <c r="N20" s="201">
        <f>+K20+L20+M20</f>
        <v>9</v>
      </c>
      <c r="O20" s="199" t="s">
        <v>245</v>
      </c>
      <c r="P20" s="183" t="s">
        <v>149</v>
      </c>
      <c r="Q20" s="183" t="s">
        <v>241</v>
      </c>
    </row>
    <row r="21" spans="1:17" s="157" customFormat="1" ht="51.75" customHeight="1" x14ac:dyDescent="0.2">
      <c r="A21" s="291" t="s">
        <v>181</v>
      </c>
      <c r="B21" s="291" t="s">
        <v>217</v>
      </c>
      <c r="C21" s="291" t="s">
        <v>155</v>
      </c>
      <c r="D21" s="291" t="s">
        <v>246</v>
      </c>
      <c r="E21" s="199" t="s">
        <v>156</v>
      </c>
      <c r="F21" s="183" t="s">
        <v>240</v>
      </c>
      <c r="G21" s="183" t="s">
        <v>235</v>
      </c>
      <c r="H21" s="183" t="s">
        <v>92</v>
      </c>
      <c r="I21" s="201">
        <v>84</v>
      </c>
      <c r="J21" s="201">
        <v>10</v>
      </c>
      <c r="K21" s="201">
        <v>20</v>
      </c>
      <c r="L21" s="201">
        <v>30</v>
      </c>
      <c r="M21" s="201">
        <v>66</v>
      </c>
      <c r="N21" s="201">
        <f>+J21+K21+L21+M21</f>
        <v>126</v>
      </c>
      <c r="O21" s="199" t="s">
        <v>245</v>
      </c>
      <c r="P21" s="183" t="s">
        <v>329</v>
      </c>
      <c r="Q21" s="183" t="s">
        <v>244</v>
      </c>
    </row>
    <row r="22" spans="1:17" s="157" customFormat="1" ht="51.75" customHeight="1" x14ac:dyDescent="0.2">
      <c r="A22" s="291"/>
      <c r="B22" s="291"/>
      <c r="C22" s="291"/>
      <c r="D22" s="291"/>
      <c r="E22" s="199" t="s">
        <v>157</v>
      </c>
      <c r="F22" s="183" t="s">
        <v>240</v>
      </c>
      <c r="G22" s="183" t="s">
        <v>235</v>
      </c>
      <c r="H22" s="183" t="s">
        <v>92</v>
      </c>
      <c r="I22" s="201">
        <v>20</v>
      </c>
      <c r="J22" s="201">
        <v>4</v>
      </c>
      <c r="K22" s="201">
        <v>7</v>
      </c>
      <c r="L22" s="201">
        <v>7</v>
      </c>
      <c r="M22" s="201">
        <v>7</v>
      </c>
      <c r="N22" s="201">
        <f>+J22+K22+L22+M22</f>
        <v>25</v>
      </c>
      <c r="O22" s="199" t="s">
        <v>234</v>
      </c>
      <c r="P22" s="183" t="s">
        <v>329</v>
      </c>
      <c r="Q22" s="183" t="s">
        <v>244</v>
      </c>
    </row>
    <row r="23" spans="1:17" s="157" customFormat="1" ht="51.75" customHeight="1" x14ac:dyDescent="0.2">
      <c r="A23" s="291"/>
      <c r="B23" s="291"/>
      <c r="C23" s="291"/>
      <c r="D23" s="291"/>
      <c r="E23" s="199" t="s">
        <v>159</v>
      </c>
      <c r="F23" s="183" t="s">
        <v>240</v>
      </c>
      <c r="G23" s="183" t="s">
        <v>235</v>
      </c>
      <c r="H23" s="183" t="s">
        <v>92</v>
      </c>
      <c r="I23" s="201">
        <v>1</v>
      </c>
      <c r="J23" s="201">
        <v>1</v>
      </c>
      <c r="K23" s="201">
        <v>2</v>
      </c>
      <c r="L23" s="201">
        <v>1</v>
      </c>
      <c r="M23" s="201">
        <v>1</v>
      </c>
      <c r="N23" s="201">
        <f>+J23+K23+L23+M23</f>
        <v>5</v>
      </c>
      <c r="O23" s="199" t="s">
        <v>234</v>
      </c>
      <c r="P23" s="183" t="s">
        <v>329</v>
      </c>
      <c r="Q23" s="183" t="s">
        <v>244</v>
      </c>
    </row>
    <row r="24" spans="1:17" s="157" customFormat="1" ht="41.25" customHeight="1" x14ac:dyDescent="0.2">
      <c r="A24" s="291" t="s">
        <v>99</v>
      </c>
      <c r="B24" s="291" t="s">
        <v>218</v>
      </c>
      <c r="C24" s="291" t="s">
        <v>160</v>
      </c>
      <c r="D24" s="291" t="s">
        <v>243</v>
      </c>
      <c r="E24" s="199" t="s">
        <v>161</v>
      </c>
      <c r="F24" s="183" t="s">
        <v>240</v>
      </c>
      <c r="G24" s="183" t="s">
        <v>235</v>
      </c>
      <c r="H24" s="183" t="s">
        <v>92</v>
      </c>
      <c r="I24" s="205">
        <v>2.1</v>
      </c>
      <c r="J24" s="205">
        <v>1</v>
      </c>
      <c r="K24" s="205">
        <v>1.5</v>
      </c>
      <c r="L24" s="205">
        <v>1.9</v>
      </c>
      <c r="M24" s="205">
        <v>2</v>
      </c>
      <c r="N24" s="205">
        <f>+J24+K24+L24+M24</f>
        <v>6.4</v>
      </c>
      <c r="O24" s="199" t="s">
        <v>234</v>
      </c>
      <c r="P24" s="183" t="s">
        <v>329</v>
      </c>
      <c r="Q24" s="183" t="s">
        <v>330</v>
      </c>
    </row>
    <row r="25" spans="1:17" s="157" customFormat="1" ht="46.5" customHeight="1" x14ac:dyDescent="0.2">
      <c r="A25" s="291"/>
      <c r="B25" s="291"/>
      <c r="C25" s="291"/>
      <c r="D25" s="291"/>
      <c r="E25" s="199" t="s">
        <v>162</v>
      </c>
      <c r="F25" s="183" t="s">
        <v>240</v>
      </c>
      <c r="G25" s="183" t="s">
        <v>242</v>
      </c>
      <c r="H25" s="183" t="s">
        <v>88</v>
      </c>
      <c r="I25" s="206">
        <v>1.2E-2</v>
      </c>
      <c r="J25" s="206">
        <v>1.4999999999999999E-2</v>
      </c>
      <c r="K25" s="206">
        <v>1.6E-2</v>
      </c>
      <c r="L25" s="206">
        <v>1.7999999999999999E-2</v>
      </c>
      <c r="M25" s="206">
        <v>0.02</v>
      </c>
      <c r="N25" s="206">
        <v>0.02</v>
      </c>
      <c r="O25" s="199" t="s">
        <v>234</v>
      </c>
      <c r="P25" s="183" t="s">
        <v>325</v>
      </c>
      <c r="Q25" s="183" t="s">
        <v>241</v>
      </c>
    </row>
    <row r="26" spans="1:17" s="157" customFormat="1" ht="48.75" customHeight="1" x14ac:dyDescent="0.2">
      <c r="A26" s="291"/>
      <c r="B26" s="291"/>
      <c r="C26" s="291"/>
      <c r="D26" s="291"/>
      <c r="E26" s="199" t="s">
        <v>163</v>
      </c>
      <c r="F26" s="183" t="s">
        <v>240</v>
      </c>
      <c r="G26" s="183" t="s">
        <v>242</v>
      </c>
      <c r="H26" s="183" t="s">
        <v>88</v>
      </c>
      <c r="I26" s="207">
        <v>1.6999999999999999E-3</v>
      </c>
      <c r="J26" s="207">
        <v>2.5000000000000001E-3</v>
      </c>
      <c r="K26" s="207">
        <v>2.8E-3</v>
      </c>
      <c r="L26" s="207">
        <v>3.2000000000000002E-3</v>
      </c>
      <c r="M26" s="207">
        <v>3.5000000000000001E-3</v>
      </c>
      <c r="N26" s="207">
        <f>+M26</f>
        <v>3.5000000000000001E-3</v>
      </c>
      <c r="O26" s="199" t="s">
        <v>234</v>
      </c>
      <c r="P26" s="183" t="s">
        <v>325</v>
      </c>
      <c r="Q26" s="183" t="s">
        <v>241</v>
      </c>
    </row>
    <row r="27" spans="1:17" s="157" customFormat="1" ht="46.5" customHeight="1" x14ac:dyDescent="0.2">
      <c r="A27" s="291"/>
      <c r="B27" s="291"/>
      <c r="C27" s="291"/>
      <c r="D27" s="291"/>
      <c r="E27" s="199" t="s">
        <v>164</v>
      </c>
      <c r="F27" s="183" t="s">
        <v>240</v>
      </c>
      <c r="G27" s="183" t="s">
        <v>235</v>
      </c>
      <c r="H27" s="183" t="s">
        <v>92</v>
      </c>
      <c r="I27" s="201">
        <v>25</v>
      </c>
      <c r="J27" s="201">
        <v>11</v>
      </c>
      <c r="K27" s="201">
        <v>14</v>
      </c>
      <c r="L27" s="201">
        <f>16+5</f>
        <v>21</v>
      </c>
      <c r="M27" s="201">
        <v>18</v>
      </c>
      <c r="N27" s="201">
        <f t="shared" ref="N27:N29" si="1">+J27+K27+L27+M27</f>
        <v>64</v>
      </c>
      <c r="O27" s="199" t="s">
        <v>234</v>
      </c>
      <c r="P27" s="183" t="s">
        <v>329</v>
      </c>
      <c r="Q27" s="183" t="s">
        <v>330</v>
      </c>
    </row>
    <row r="28" spans="1:17" s="157" customFormat="1" ht="46.5" customHeight="1" x14ac:dyDescent="0.2">
      <c r="A28" s="291"/>
      <c r="B28" s="291"/>
      <c r="C28" s="291"/>
      <c r="D28" s="291"/>
      <c r="E28" s="199" t="s">
        <v>165</v>
      </c>
      <c r="F28" s="183" t="s">
        <v>240</v>
      </c>
      <c r="G28" s="183" t="s">
        <v>235</v>
      </c>
      <c r="H28" s="183" t="s">
        <v>92</v>
      </c>
      <c r="I28" s="201">
        <v>4000</v>
      </c>
      <c r="J28" s="201">
        <v>600</v>
      </c>
      <c r="K28" s="201">
        <v>1500</v>
      </c>
      <c r="L28" s="201">
        <v>1500</v>
      </c>
      <c r="M28" s="201">
        <v>600</v>
      </c>
      <c r="N28" s="201">
        <f t="shared" si="1"/>
        <v>4200</v>
      </c>
      <c r="O28" s="199" t="s">
        <v>234</v>
      </c>
      <c r="P28" s="183" t="s">
        <v>329</v>
      </c>
      <c r="Q28" s="183" t="s">
        <v>330</v>
      </c>
    </row>
    <row r="29" spans="1:17" s="157" customFormat="1" ht="48" customHeight="1" x14ac:dyDescent="0.2">
      <c r="A29" s="291"/>
      <c r="B29" s="291"/>
      <c r="C29" s="291"/>
      <c r="D29" s="291"/>
      <c r="E29" s="199" t="s">
        <v>166</v>
      </c>
      <c r="F29" s="183" t="s">
        <v>240</v>
      </c>
      <c r="G29" s="183" t="s">
        <v>235</v>
      </c>
      <c r="H29" s="183" t="s">
        <v>92</v>
      </c>
      <c r="I29" s="201">
        <v>1720</v>
      </c>
      <c r="J29" s="201">
        <v>500</v>
      </c>
      <c r="K29" s="201">
        <v>520</v>
      </c>
      <c r="L29" s="201">
        <v>530</v>
      </c>
      <c r="M29" s="201">
        <v>550</v>
      </c>
      <c r="N29" s="201">
        <f t="shared" si="1"/>
        <v>2100</v>
      </c>
      <c r="O29" s="199" t="s">
        <v>234</v>
      </c>
      <c r="P29" s="183" t="s">
        <v>329</v>
      </c>
      <c r="Q29" s="183" t="s">
        <v>330</v>
      </c>
    </row>
    <row r="30" spans="1:17" s="157" customFormat="1" ht="54.75" customHeight="1" x14ac:dyDescent="0.2">
      <c r="A30" s="291" t="s">
        <v>239</v>
      </c>
      <c r="B30" s="292" t="s">
        <v>219</v>
      </c>
      <c r="C30" s="291" t="s">
        <v>168</v>
      </c>
      <c r="D30" s="291" t="s">
        <v>212</v>
      </c>
      <c r="E30" s="199" t="s">
        <v>169</v>
      </c>
      <c r="F30" s="183" t="s">
        <v>236</v>
      </c>
      <c r="G30" s="183" t="s">
        <v>235</v>
      </c>
      <c r="H30" s="183" t="s">
        <v>92</v>
      </c>
      <c r="I30" s="207" t="s">
        <v>47</v>
      </c>
      <c r="J30" s="203">
        <v>0</v>
      </c>
      <c r="K30" s="203">
        <v>0.5</v>
      </c>
      <c r="L30" s="203">
        <v>0.75</v>
      </c>
      <c r="M30" s="203">
        <v>1</v>
      </c>
      <c r="N30" s="203">
        <v>1</v>
      </c>
      <c r="O30" s="199" t="s">
        <v>238</v>
      </c>
      <c r="P30" s="183" t="s">
        <v>167</v>
      </c>
      <c r="Q30" s="183" t="s">
        <v>237</v>
      </c>
    </row>
    <row r="31" spans="1:17" s="157" customFormat="1" ht="95.25" customHeight="1" x14ac:dyDescent="0.2">
      <c r="A31" s="291"/>
      <c r="B31" s="292"/>
      <c r="C31" s="291"/>
      <c r="D31" s="291"/>
      <c r="E31" s="199" t="s">
        <v>44</v>
      </c>
      <c r="F31" s="183" t="s">
        <v>236</v>
      </c>
      <c r="G31" s="183" t="s">
        <v>235</v>
      </c>
      <c r="H31" s="183" t="s">
        <v>88</v>
      </c>
      <c r="I31" s="207">
        <v>1</v>
      </c>
      <c r="J31" s="203">
        <v>1</v>
      </c>
      <c r="K31" s="203">
        <v>1</v>
      </c>
      <c r="L31" s="203">
        <v>1</v>
      </c>
      <c r="M31" s="203">
        <v>1</v>
      </c>
      <c r="N31" s="203">
        <v>1</v>
      </c>
      <c r="O31" s="199" t="s">
        <v>234</v>
      </c>
      <c r="P31" s="183" t="s">
        <v>171</v>
      </c>
      <c r="Q31" s="183" t="s">
        <v>331</v>
      </c>
    </row>
    <row r="32" spans="1:17" s="155" customFormat="1" ht="15" customHeight="1" x14ac:dyDescent="0.2">
      <c r="A32" s="156"/>
      <c r="B32" s="156"/>
      <c r="C32" s="156"/>
      <c r="D32" s="156"/>
      <c r="E32" s="156"/>
    </row>
    <row r="33" spans="1:5" s="155" customFormat="1" ht="15" customHeight="1" x14ac:dyDescent="0.2">
      <c r="A33" s="156"/>
      <c r="B33" s="156"/>
      <c r="C33" s="156"/>
      <c r="D33" s="156"/>
      <c r="E33" s="156"/>
    </row>
    <row r="34" spans="1:5" s="155" customFormat="1" ht="69.75" customHeight="1" x14ac:dyDescent="0.2">
      <c r="A34" s="156"/>
      <c r="B34" s="156"/>
      <c r="C34" s="156"/>
      <c r="D34" s="156"/>
      <c r="E34" s="156"/>
    </row>
    <row r="35" spans="1:5" s="155" customFormat="1" ht="113.25" customHeight="1" x14ac:dyDescent="0.2">
      <c r="A35" s="156"/>
      <c r="B35" s="156"/>
      <c r="C35" s="156"/>
      <c r="D35" s="156"/>
      <c r="E35" s="156"/>
    </row>
    <row r="36" spans="1:5" s="155" customFormat="1" ht="58.5" customHeight="1" x14ac:dyDescent="0.2">
      <c r="A36" s="156"/>
      <c r="B36" s="156"/>
      <c r="C36" s="156"/>
      <c r="D36" s="156"/>
      <c r="E36" s="156"/>
    </row>
    <row r="37" spans="1:5" s="155" customFormat="1" ht="45" customHeight="1" x14ac:dyDescent="0.2">
      <c r="A37" s="156"/>
      <c r="B37" s="156"/>
      <c r="C37" s="156"/>
      <c r="D37" s="156"/>
      <c r="E37" s="156"/>
    </row>
    <row r="38" spans="1:5" s="155" customFormat="1" ht="87" customHeight="1" x14ac:dyDescent="0.2">
      <c r="A38" s="156"/>
      <c r="B38" s="156"/>
      <c r="C38" s="156"/>
      <c r="D38" s="156"/>
      <c r="E38" s="156"/>
    </row>
    <row r="39" spans="1:5" s="155" customFormat="1" ht="60" customHeight="1" x14ac:dyDescent="0.2">
      <c r="A39" s="156"/>
      <c r="B39" s="156"/>
      <c r="C39" s="156"/>
      <c r="D39" s="156"/>
      <c r="E39" s="156"/>
    </row>
    <row r="40" spans="1:5" s="155" customFormat="1" ht="78" customHeight="1" x14ac:dyDescent="0.2">
      <c r="A40" s="156"/>
      <c r="B40" s="156"/>
      <c r="C40" s="156"/>
      <c r="D40" s="156"/>
      <c r="E40" s="156"/>
    </row>
    <row r="41" spans="1:5" s="155" customFormat="1" ht="88.5" customHeight="1" x14ac:dyDescent="0.2">
      <c r="E41" s="156"/>
    </row>
    <row r="42" spans="1:5" s="155" customFormat="1" ht="99.75" customHeight="1" x14ac:dyDescent="0.2">
      <c r="E42" s="156"/>
    </row>
    <row r="43" spans="1:5" s="155" customFormat="1" ht="90" customHeight="1" x14ac:dyDescent="0.2">
      <c r="E43" s="156"/>
    </row>
    <row r="44" spans="1:5" s="155" customFormat="1" ht="15" customHeight="1" x14ac:dyDescent="0.2">
      <c r="E44" s="156"/>
    </row>
    <row r="45" spans="1:5" s="155" customFormat="1" ht="15" customHeight="1" x14ac:dyDescent="0.2">
      <c r="E45" s="156"/>
    </row>
    <row r="46" spans="1:5" s="155" customFormat="1" ht="15" customHeight="1" x14ac:dyDescent="0.2">
      <c r="E46" s="156"/>
    </row>
    <row r="47" spans="1:5" s="155" customFormat="1" ht="15" customHeight="1" x14ac:dyDescent="0.2">
      <c r="E47" s="156"/>
    </row>
    <row r="48" spans="1:5" s="155" customFormat="1" ht="15" customHeight="1" x14ac:dyDescent="0.2">
      <c r="E48" s="156"/>
    </row>
    <row r="49" spans="5:5" s="155" customFormat="1" ht="15" customHeight="1" x14ac:dyDescent="0.2">
      <c r="E49" s="156"/>
    </row>
    <row r="50" spans="5:5" s="155" customFormat="1" ht="15" customHeight="1" x14ac:dyDescent="0.2">
      <c r="E50" s="156"/>
    </row>
    <row r="51" spans="5:5" s="155" customFormat="1" ht="15" customHeight="1" x14ac:dyDescent="0.2">
      <c r="E51" s="156"/>
    </row>
    <row r="52" spans="5:5" s="155" customFormat="1" ht="15" customHeight="1" x14ac:dyDescent="0.2">
      <c r="E52" s="156"/>
    </row>
    <row r="53" spans="5:5" s="155" customFormat="1" ht="15" customHeight="1" x14ac:dyDescent="0.2">
      <c r="E53" s="156"/>
    </row>
    <row r="54" spans="5:5" s="155" customFormat="1" ht="15" customHeight="1" x14ac:dyDescent="0.2">
      <c r="E54" s="156"/>
    </row>
    <row r="55" spans="5:5" s="155" customFormat="1" ht="15" customHeight="1" x14ac:dyDescent="0.2">
      <c r="E55" s="156"/>
    </row>
    <row r="56" spans="5:5" s="155" customFormat="1" ht="15" customHeight="1" x14ac:dyDescent="0.2">
      <c r="E56" s="156"/>
    </row>
    <row r="57" spans="5:5" s="155" customFormat="1" ht="15" customHeight="1" x14ac:dyDescent="0.2">
      <c r="E57" s="156"/>
    </row>
    <row r="58" spans="5:5" s="155" customFormat="1" ht="15" customHeight="1" x14ac:dyDescent="0.2">
      <c r="E58" s="156"/>
    </row>
    <row r="59" spans="5:5" s="155" customFormat="1" ht="15" customHeight="1" x14ac:dyDescent="0.2">
      <c r="E59" s="156"/>
    </row>
    <row r="60" spans="5:5" s="155" customFormat="1" ht="15" customHeight="1" x14ac:dyDescent="0.2">
      <c r="E60" s="156"/>
    </row>
    <row r="61" spans="5:5" s="155" customFormat="1" ht="15" customHeight="1" x14ac:dyDescent="0.2">
      <c r="E61" s="156"/>
    </row>
  </sheetData>
  <mergeCells count="30">
    <mergeCell ref="A4:Q4"/>
    <mergeCell ref="A1:C3"/>
    <mergeCell ref="D1:O3"/>
    <mergeCell ref="P1:Q1"/>
    <mergeCell ref="P2:Q2"/>
    <mergeCell ref="P3:Q3"/>
    <mergeCell ref="J5:N5"/>
    <mergeCell ref="A7:A16"/>
    <mergeCell ref="B7:B13"/>
    <mergeCell ref="C7:C13"/>
    <mergeCell ref="D7:D13"/>
    <mergeCell ref="B14:B16"/>
    <mergeCell ref="C14:C16"/>
    <mergeCell ref="D14:D16"/>
    <mergeCell ref="A17:A20"/>
    <mergeCell ref="B17:B20"/>
    <mergeCell ref="C17:C20"/>
    <mergeCell ref="D17:D20"/>
    <mergeCell ref="A21:A23"/>
    <mergeCell ref="B21:B23"/>
    <mergeCell ref="C21:C23"/>
    <mergeCell ref="D21:D23"/>
    <mergeCell ref="A24:A29"/>
    <mergeCell ref="B24:B29"/>
    <mergeCell ref="C24:C29"/>
    <mergeCell ref="D24:D29"/>
    <mergeCell ref="A30:A31"/>
    <mergeCell ref="B30:B31"/>
    <mergeCell ref="C30:C31"/>
    <mergeCell ref="D30:D31"/>
  </mergeCells>
  <printOptions horizontalCentered="1"/>
  <pageMargins left="0.23622047244094491" right="0.23622047244094491" top="0.31496062992125984" bottom="0.74803149606299213" header="0.31496062992125984" footer="0.31496062992125984"/>
  <pageSetup paperSize="9" scale="23" orientation="landscape" r:id="rId1"/>
  <rowBreaks count="1" manualBreakCount="1">
    <brk id="37"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796A9-3DC9-CD4E-91A0-A17AC72D0783}">
  <sheetPr>
    <tabColor rgb="FFFF40FF"/>
  </sheetPr>
  <dimension ref="A1:D39"/>
  <sheetViews>
    <sheetView showGridLines="0" topLeftCell="A36" zoomScale="130" zoomScaleNormal="130" workbookViewId="0">
      <selection activeCell="B38" sqref="B38"/>
    </sheetView>
  </sheetViews>
  <sheetFormatPr baseColWidth="10" defaultColWidth="15" defaultRowHeight="14" x14ac:dyDescent="0.15"/>
  <cols>
    <col min="1" max="1" width="21.5" style="163" customWidth="1"/>
    <col min="2" max="2" width="99.5" style="163" customWidth="1"/>
    <col min="3" max="3" width="29.83203125" style="163" customWidth="1"/>
    <col min="4" max="4" width="18" style="163" customWidth="1"/>
    <col min="5" max="16384" width="15" style="163"/>
  </cols>
  <sheetData>
    <row r="1" spans="1:4" x14ac:dyDescent="0.15">
      <c r="A1" s="296" t="s">
        <v>270</v>
      </c>
      <c r="B1" s="296"/>
      <c r="C1" s="296"/>
      <c r="D1" s="296"/>
    </row>
    <row r="3" spans="1:4" ht="15" x14ac:dyDescent="0.15">
      <c r="A3" s="164" t="s">
        <v>271</v>
      </c>
      <c r="B3" s="164" t="s">
        <v>272</v>
      </c>
      <c r="C3" s="165" t="s">
        <v>273</v>
      </c>
      <c r="D3" s="164" t="s">
        <v>274</v>
      </c>
    </row>
    <row r="4" spans="1:4" s="167" customFormat="1" ht="36" customHeight="1" x14ac:dyDescent="0.2">
      <c r="A4" s="208">
        <v>44225</v>
      </c>
      <c r="B4" s="209" t="s">
        <v>332</v>
      </c>
      <c r="C4" s="210" t="s">
        <v>275</v>
      </c>
      <c r="D4" s="166">
        <v>1</v>
      </c>
    </row>
    <row r="5" spans="1:4" s="167" customFormat="1" ht="91.5" customHeight="1" x14ac:dyDescent="0.2">
      <c r="A5" s="297">
        <v>44334</v>
      </c>
      <c r="B5" s="211" t="s">
        <v>333</v>
      </c>
      <c r="C5" s="212" t="s">
        <v>275</v>
      </c>
      <c r="D5" s="300">
        <v>2</v>
      </c>
    </row>
    <row r="6" spans="1:4" s="167" customFormat="1" ht="30" x14ac:dyDescent="0.2">
      <c r="A6" s="298"/>
      <c r="B6" s="213" t="s">
        <v>276</v>
      </c>
      <c r="C6" s="214" t="s">
        <v>275</v>
      </c>
      <c r="D6" s="301"/>
    </row>
    <row r="7" spans="1:4" s="167" customFormat="1" ht="117" customHeight="1" x14ac:dyDescent="0.2">
      <c r="A7" s="298"/>
      <c r="B7" s="213" t="s">
        <v>277</v>
      </c>
      <c r="C7" s="214" t="s">
        <v>275</v>
      </c>
      <c r="D7" s="301"/>
    </row>
    <row r="8" spans="1:4" s="167" customFormat="1" ht="85.5" customHeight="1" x14ac:dyDescent="0.2">
      <c r="A8" s="298"/>
      <c r="B8" s="213" t="s">
        <v>278</v>
      </c>
      <c r="C8" s="214" t="s">
        <v>275</v>
      </c>
      <c r="D8" s="301"/>
    </row>
    <row r="9" spans="1:4" s="167" customFormat="1" ht="99" customHeight="1" x14ac:dyDescent="0.2">
      <c r="A9" s="298"/>
      <c r="B9" s="213" t="s">
        <v>279</v>
      </c>
      <c r="C9" s="214" t="s">
        <v>275</v>
      </c>
      <c r="D9" s="301"/>
    </row>
    <row r="10" spans="1:4" s="167" customFormat="1" ht="30" x14ac:dyDescent="0.2">
      <c r="A10" s="298"/>
      <c r="B10" s="213" t="s">
        <v>280</v>
      </c>
      <c r="C10" s="214" t="s">
        <v>275</v>
      </c>
      <c r="D10" s="301"/>
    </row>
    <row r="11" spans="1:4" s="167" customFormat="1" ht="30" x14ac:dyDescent="0.2">
      <c r="A11" s="298"/>
      <c r="B11" s="213" t="s">
        <v>281</v>
      </c>
      <c r="C11" s="214" t="s">
        <v>275</v>
      </c>
      <c r="D11" s="301"/>
    </row>
    <row r="12" spans="1:4" s="167" customFormat="1" ht="30" x14ac:dyDescent="0.2">
      <c r="A12" s="298"/>
      <c r="B12" s="213" t="s">
        <v>282</v>
      </c>
      <c r="C12" s="214" t="s">
        <v>275</v>
      </c>
      <c r="D12" s="301"/>
    </row>
    <row r="13" spans="1:4" s="167" customFormat="1" ht="66.75" customHeight="1" x14ac:dyDescent="0.2">
      <c r="A13" s="298"/>
      <c r="B13" s="213" t="s">
        <v>283</v>
      </c>
      <c r="C13" s="214" t="s">
        <v>275</v>
      </c>
      <c r="D13" s="301"/>
    </row>
    <row r="14" spans="1:4" s="167" customFormat="1" ht="66.75" customHeight="1" x14ac:dyDescent="0.2">
      <c r="A14" s="298"/>
      <c r="B14" s="213" t="s">
        <v>284</v>
      </c>
      <c r="C14" s="214" t="s">
        <v>275</v>
      </c>
      <c r="D14" s="301"/>
    </row>
    <row r="15" spans="1:4" s="167" customFormat="1" ht="66.75" customHeight="1" x14ac:dyDescent="0.2">
      <c r="A15" s="298"/>
      <c r="B15" s="213" t="s">
        <v>285</v>
      </c>
      <c r="C15" s="214" t="s">
        <v>275</v>
      </c>
      <c r="D15" s="301"/>
    </row>
    <row r="16" spans="1:4" s="167" customFormat="1" ht="66.75" customHeight="1" x14ac:dyDescent="0.2">
      <c r="A16" s="298"/>
      <c r="B16" s="213" t="s">
        <v>286</v>
      </c>
      <c r="C16" s="214" t="s">
        <v>275</v>
      </c>
      <c r="D16" s="301"/>
    </row>
    <row r="17" spans="1:4" s="167" customFormat="1" ht="66.75" customHeight="1" x14ac:dyDescent="0.2">
      <c r="A17" s="298"/>
      <c r="B17" s="213" t="s">
        <v>287</v>
      </c>
      <c r="C17" s="214" t="s">
        <v>275</v>
      </c>
      <c r="D17" s="301"/>
    </row>
    <row r="18" spans="1:4" s="167" customFormat="1" ht="129.75" customHeight="1" x14ac:dyDescent="0.2">
      <c r="A18" s="298"/>
      <c r="B18" s="213" t="s">
        <v>288</v>
      </c>
      <c r="C18" s="214" t="s">
        <v>275</v>
      </c>
      <c r="D18" s="301"/>
    </row>
    <row r="19" spans="1:4" s="167" customFormat="1" ht="95.25" customHeight="1" x14ac:dyDescent="0.2">
      <c r="A19" s="298"/>
      <c r="B19" s="213" t="s">
        <v>289</v>
      </c>
      <c r="C19" s="214" t="s">
        <v>275</v>
      </c>
      <c r="D19" s="301"/>
    </row>
    <row r="20" spans="1:4" s="167" customFormat="1" ht="103.5" customHeight="1" x14ac:dyDescent="0.2">
      <c r="A20" s="298"/>
      <c r="B20" s="213" t="s">
        <v>290</v>
      </c>
      <c r="C20" s="214" t="s">
        <v>275</v>
      </c>
      <c r="D20" s="301"/>
    </row>
    <row r="21" spans="1:4" s="167" customFormat="1" ht="105" x14ac:dyDescent="0.2">
      <c r="A21" s="298"/>
      <c r="B21" s="213" t="s">
        <v>291</v>
      </c>
      <c r="C21" s="214" t="s">
        <v>275</v>
      </c>
      <c r="D21" s="301"/>
    </row>
    <row r="22" spans="1:4" s="167" customFormat="1" ht="90" x14ac:dyDescent="0.2">
      <c r="A22" s="298"/>
      <c r="B22" s="213" t="s">
        <v>292</v>
      </c>
      <c r="C22" s="214" t="s">
        <v>275</v>
      </c>
      <c r="D22" s="301"/>
    </row>
    <row r="23" spans="1:4" s="167" customFormat="1" ht="60" x14ac:dyDescent="0.2">
      <c r="A23" s="298"/>
      <c r="B23" s="213" t="s">
        <v>293</v>
      </c>
      <c r="C23" s="214" t="s">
        <v>275</v>
      </c>
      <c r="D23" s="301"/>
    </row>
    <row r="24" spans="1:4" s="167" customFormat="1" ht="165" x14ac:dyDescent="0.2">
      <c r="A24" s="298"/>
      <c r="B24" s="215" t="s">
        <v>334</v>
      </c>
      <c r="C24" s="216" t="s">
        <v>275</v>
      </c>
      <c r="D24" s="301"/>
    </row>
    <row r="25" spans="1:4" s="167" customFormat="1" ht="45" x14ac:dyDescent="0.2">
      <c r="A25" s="298"/>
      <c r="B25" s="213" t="s">
        <v>294</v>
      </c>
      <c r="C25" s="214" t="s">
        <v>275</v>
      </c>
      <c r="D25" s="301"/>
    </row>
    <row r="26" spans="1:4" s="167" customFormat="1" ht="30" x14ac:dyDescent="0.2">
      <c r="A26" s="298"/>
      <c r="B26" s="213" t="s">
        <v>295</v>
      </c>
      <c r="C26" s="214" t="s">
        <v>275</v>
      </c>
      <c r="D26" s="301"/>
    </row>
    <row r="27" spans="1:4" s="167" customFormat="1" ht="135" x14ac:dyDescent="0.2">
      <c r="A27" s="298"/>
      <c r="B27" s="213" t="s">
        <v>296</v>
      </c>
      <c r="C27" s="214" t="s">
        <v>275</v>
      </c>
      <c r="D27" s="301"/>
    </row>
    <row r="28" spans="1:4" s="167" customFormat="1" ht="45" x14ac:dyDescent="0.2">
      <c r="A28" s="298"/>
      <c r="B28" s="213" t="s">
        <v>297</v>
      </c>
      <c r="C28" s="214" t="s">
        <v>275</v>
      </c>
      <c r="D28" s="301"/>
    </row>
    <row r="29" spans="1:4" s="167" customFormat="1" ht="45" x14ac:dyDescent="0.2">
      <c r="A29" s="298"/>
      <c r="B29" s="213" t="s">
        <v>298</v>
      </c>
      <c r="C29" s="214" t="s">
        <v>275</v>
      </c>
      <c r="D29" s="301"/>
    </row>
    <row r="30" spans="1:4" s="167" customFormat="1" ht="60" x14ac:dyDescent="0.2">
      <c r="A30" s="298"/>
      <c r="B30" s="213" t="s">
        <v>299</v>
      </c>
      <c r="C30" s="214" t="s">
        <v>275</v>
      </c>
      <c r="D30" s="301"/>
    </row>
    <row r="31" spans="1:4" s="167" customFormat="1" ht="75" x14ac:dyDescent="0.2">
      <c r="A31" s="298"/>
      <c r="B31" s="213" t="s">
        <v>300</v>
      </c>
      <c r="C31" s="214" t="s">
        <v>275</v>
      </c>
      <c r="D31" s="301"/>
    </row>
    <row r="32" spans="1:4" s="167" customFormat="1" ht="15" x14ac:dyDescent="0.2">
      <c r="A32" s="298"/>
      <c r="B32" s="213" t="s">
        <v>301</v>
      </c>
      <c r="C32" s="214" t="s">
        <v>275</v>
      </c>
      <c r="D32" s="301"/>
    </row>
    <row r="33" spans="1:4" s="167" customFormat="1" ht="60" x14ac:dyDescent="0.2">
      <c r="A33" s="298"/>
      <c r="B33" s="213" t="s">
        <v>302</v>
      </c>
      <c r="C33" s="214" t="s">
        <v>275</v>
      </c>
      <c r="D33" s="301"/>
    </row>
    <row r="34" spans="1:4" s="167" customFormat="1" ht="90" x14ac:dyDescent="0.2">
      <c r="A34" s="298"/>
      <c r="B34" s="213" t="s">
        <v>303</v>
      </c>
      <c r="C34" s="214" t="s">
        <v>275</v>
      </c>
      <c r="D34" s="301"/>
    </row>
    <row r="35" spans="1:4" s="167" customFormat="1" ht="180" x14ac:dyDescent="0.2">
      <c r="A35" s="298"/>
      <c r="B35" s="213" t="s">
        <v>335</v>
      </c>
      <c r="C35" s="214" t="s">
        <v>275</v>
      </c>
      <c r="D35" s="301"/>
    </row>
    <row r="36" spans="1:4" s="167" customFormat="1" ht="30" x14ac:dyDescent="0.2">
      <c r="A36" s="299"/>
      <c r="B36" s="217" t="s">
        <v>304</v>
      </c>
      <c r="C36" s="218" t="s">
        <v>275</v>
      </c>
      <c r="D36" s="302"/>
    </row>
    <row r="37" spans="1:4" ht="210" x14ac:dyDescent="0.15">
      <c r="A37" s="297">
        <v>44420</v>
      </c>
      <c r="B37" s="211" t="s">
        <v>336</v>
      </c>
      <c r="C37" s="219" t="s">
        <v>337</v>
      </c>
      <c r="D37" s="300">
        <v>3</v>
      </c>
    </row>
    <row r="38" spans="1:4" ht="45" x14ac:dyDescent="0.15">
      <c r="A38" s="298">
        <v>44420</v>
      </c>
      <c r="B38" s="213" t="s">
        <v>338</v>
      </c>
      <c r="C38" s="220" t="s">
        <v>337</v>
      </c>
      <c r="D38" s="301">
        <v>3</v>
      </c>
    </row>
    <row r="39" spans="1:4" ht="45" x14ac:dyDescent="0.15">
      <c r="A39" s="299">
        <v>44420</v>
      </c>
      <c r="B39" s="217" t="s">
        <v>339</v>
      </c>
      <c r="C39" s="221" t="s">
        <v>337</v>
      </c>
      <c r="D39" s="302">
        <v>3</v>
      </c>
    </row>
  </sheetData>
  <mergeCells count="5">
    <mergeCell ref="A1:D1"/>
    <mergeCell ref="A5:A36"/>
    <mergeCell ref="D5:D36"/>
    <mergeCell ref="A37:A39"/>
    <mergeCell ref="D37:D3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3FD2-015A-CC4B-99B8-E8F6530162F8}">
  <sheetPr>
    <tabColor rgb="FF0597AB"/>
  </sheetPr>
  <dimension ref="A1:X36"/>
  <sheetViews>
    <sheetView showGridLines="0" topLeftCell="A6" zoomScale="110" zoomScaleNormal="110" zoomScaleSheetLayoutView="30" zoomScalePageLayoutView="30" workbookViewId="0">
      <pane xSplit="1" ySplit="3" topLeftCell="V18" activePane="bottomRight" state="frozen"/>
      <selection activeCell="A6" sqref="A6"/>
      <selection pane="topRight" activeCell="B6" sqref="B6"/>
      <selection pane="bottomLeft" activeCell="A9" sqref="A9"/>
      <selection pane="bottomRight" activeCell="W19" sqref="W19"/>
    </sheetView>
  </sheetViews>
  <sheetFormatPr baseColWidth="10" defaultColWidth="11.5" defaultRowHeight="16" x14ac:dyDescent="0.2"/>
  <cols>
    <col min="1" max="1" width="31.5" style="169" customWidth="1"/>
    <col min="2" max="2" width="49.1640625" style="169" customWidth="1"/>
    <col min="3" max="3" width="14.33203125" style="169" customWidth="1"/>
    <col min="4" max="4" width="20.1640625" style="169" customWidth="1"/>
    <col min="5" max="5" width="14.83203125" style="169" customWidth="1"/>
    <col min="6" max="6" width="11.83203125" style="169" customWidth="1"/>
    <col min="7" max="7" width="13.5" style="180" customWidth="1"/>
    <col min="8" max="8" width="12.1640625" style="181" customWidth="1"/>
    <col min="9" max="9" width="14" style="169" customWidth="1"/>
    <col min="10" max="11" width="15" style="181" customWidth="1"/>
    <col min="12" max="12" width="17" style="181" customWidth="1"/>
    <col min="13" max="13" width="13.1640625" style="182" customWidth="1"/>
    <col min="14" max="14" width="15.33203125" style="182" bestFit="1" customWidth="1"/>
    <col min="15" max="15" width="16.5" style="169" customWidth="1"/>
    <col min="16" max="16" width="15" style="169" customWidth="1"/>
    <col min="17" max="17" width="20" style="169" customWidth="1"/>
    <col min="18" max="18" width="14.5" style="181" customWidth="1"/>
    <col min="19" max="19" width="13.1640625" style="181" customWidth="1"/>
    <col min="20" max="20" width="15.83203125" style="181" customWidth="1"/>
    <col min="21" max="21" width="15.83203125" style="169" customWidth="1"/>
    <col min="22" max="22" width="176.83203125" style="222" customWidth="1"/>
    <col min="23" max="23" width="66.5" style="169" customWidth="1"/>
    <col min="24" max="16384" width="11.5" style="169"/>
  </cols>
  <sheetData>
    <row r="1" spans="1:24" ht="25.5" customHeight="1" x14ac:dyDescent="0.2">
      <c r="A1" s="317"/>
      <c r="B1" s="317"/>
      <c r="C1" s="319" t="s">
        <v>3</v>
      </c>
      <c r="D1" s="320"/>
      <c r="E1" s="320"/>
      <c r="F1" s="320"/>
      <c r="G1" s="320"/>
      <c r="H1" s="320"/>
      <c r="I1" s="320"/>
      <c r="J1" s="320"/>
      <c r="K1" s="320"/>
      <c r="L1" s="320"/>
      <c r="M1" s="320"/>
      <c r="N1" s="320"/>
      <c r="O1" s="320"/>
      <c r="P1" s="320"/>
      <c r="Q1" s="320"/>
      <c r="R1" s="320"/>
      <c r="S1" s="320"/>
      <c r="T1" s="321"/>
      <c r="U1" s="318" t="s">
        <v>317</v>
      </c>
      <c r="V1" s="318"/>
      <c r="W1" s="318"/>
    </row>
    <row r="2" spans="1:24" ht="25.5" customHeight="1" x14ac:dyDescent="0.2">
      <c r="A2" s="317"/>
      <c r="B2" s="317"/>
      <c r="C2" s="322"/>
      <c r="D2" s="323"/>
      <c r="E2" s="323"/>
      <c r="F2" s="323"/>
      <c r="G2" s="323"/>
      <c r="H2" s="323"/>
      <c r="I2" s="323"/>
      <c r="J2" s="323"/>
      <c r="K2" s="323"/>
      <c r="L2" s="323"/>
      <c r="M2" s="323"/>
      <c r="N2" s="323"/>
      <c r="O2" s="323"/>
      <c r="P2" s="323"/>
      <c r="Q2" s="323"/>
      <c r="R2" s="323"/>
      <c r="S2" s="323"/>
      <c r="T2" s="324"/>
      <c r="U2" s="318" t="s">
        <v>391</v>
      </c>
      <c r="V2" s="318"/>
      <c r="W2" s="318"/>
    </row>
    <row r="3" spans="1:24" s="170" customFormat="1" ht="25.5" customHeight="1" x14ac:dyDescent="0.2">
      <c r="A3" s="317"/>
      <c r="B3" s="317"/>
      <c r="C3" s="325"/>
      <c r="D3" s="326"/>
      <c r="E3" s="326"/>
      <c r="F3" s="326"/>
      <c r="G3" s="326"/>
      <c r="H3" s="326"/>
      <c r="I3" s="326"/>
      <c r="J3" s="326"/>
      <c r="K3" s="326"/>
      <c r="L3" s="326"/>
      <c r="M3" s="326"/>
      <c r="N3" s="326"/>
      <c r="O3" s="326"/>
      <c r="P3" s="326"/>
      <c r="Q3" s="326"/>
      <c r="R3" s="326"/>
      <c r="S3" s="326"/>
      <c r="T3" s="327"/>
      <c r="U3" s="318" t="s">
        <v>390</v>
      </c>
      <c r="V3" s="318"/>
      <c r="W3" s="318"/>
    </row>
    <row r="4" spans="1:24" s="170" customFormat="1" ht="13.25" customHeight="1" x14ac:dyDescent="0.2">
      <c r="A4" s="171"/>
      <c r="B4" s="171"/>
      <c r="C4" s="171"/>
      <c r="D4" s="171"/>
      <c r="E4" s="171"/>
      <c r="F4" s="171"/>
      <c r="G4" s="171"/>
      <c r="H4" s="172"/>
      <c r="I4" s="171"/>
      <c r="J4" s="172"/>
      <c r="K4" s="172"/>
      <c r="L4" s="172"/>
      <c r="M4" s="171"/>
      <c r="N4" s="171"/>
      <c r="O4" s="171"/>
      <c r="P4" s="171"/>
      <c r="Q4" s="171"/>
      <c r="R4" s="172"/>
      <c r="S4" s="172"/>
      <c r="T4" s="172"/>
      <c r="U4" s="171"/>
      <c r="V4" s="245"/>
      <c r="W4" s="171"/>
    </row>
    <row r="5" spans="1:24" s="170" customFormat="1" ht="35.25" customHeight="1" x14ac:dyDescent="0.2">
      <c r="A5" s="328" t="s">
        <v>318</v>
      </c>
      <c r="B5" s="329"/>
      <c r="C5" s="329"/>
      <c r="D5" s="329"/>
      <c r="E5" s="329"/>
      <c r="F5" s="329"/>
      <c r="G5" s="329"/>
      <c r="H5" s="329"/>
      <c r="I5" s="329"/>
      <c r="J5" s="329"/>
      <c r="K5" s="329"/>
      <c r="L5" s="329"/>
      <c r="M5" s="329"/>
      <c r="N5" s="329"/>
      <c r="O5" s="329"/>
      <c r="P5" s="329"/>
      <c r="Q5" s="329"/>
      <c r="R5" s="329"/>
      <c r="S5" s="329"/>
      <c r="T5" s="329"/>
      <c r="U5" s="329"/>
      <c r="V5" s="329"/>
      <c r="W5" s="329"/>
    </row>
    <row r="6" spans="1:24" x14ac:dyDescent="0.2">
      <c r="A6" s="171"/>
      <c r="B6" s="171"/>
      <c r="C6" s="171"/>
      <c r="D6" s="171"/>
      <c r="E6" s="171"/>
      <c r="F6" s="171"/>
      <c r="G6" s="171"/>
      <c r="H6" s="172"/>
      <c r="I6" s="171"/>
      <c r="J6" s="172"/>
      <c r="K6" s="172"/>
      <c r="L6" s="172"/>
      <c r="M6" s="171"/>
      <c r="N6" s="171"/>
      <c r="O6" s="171"/>
      <c r="P6" s="171"/>
      <c r="Q6" s="171"/>
      <c r="R6" s="172"/>
      <c r="S6" s="172"/>
      <c r="T6" s="172"/>
      <c r="U6" s="171"/>
      <c r="V6" s="245"/>
      <c r="W6" s="171"/>
    </row>
    <row r="7" spans="1:24" ht="35.25" customHeight="1" x14ac:dyDescent="0.2">
      <c r="A7" s="311" t="s">
        <v>7</v>
      </c>
      <c r="B7" s="312" t="s">
        <v>8</v>
      </c>
      <c r="C7" s="314" t="s">
        <v>389</v>
      </c>
      <c r="D7" s="311" t="s">
        <v>260</v>
      </c>
      <c r="E7" s="314" t="s">
        <v>258</v>
      </c>
      <c r="F7" s="311" t="s">
        <v>10</v>
      </c>
      <c r="G7" s="311" t="s">
        <v>50</v>
      </c>
      <c r="H7" s="308" t="s">
        <v>319</v>
      </c>
      <c r="I7" s="311" t="s">
        <v>52</v>
      </c>
      <c r="J7" s="308" t="s">
        <v>51</v>
      </c>
      <c r="K7" s="311" t="s">
        <v>53</v>
      </c>
      <c r="L7" s="316" t="s">
        <v>388</v>
      </c>
      <c r="M7" s="316"/>
      <c r="N7" s="316"/>
      <c r="O7" s="316"/>
      <c r="P7" s="307" t="s">
        <v>320</v>
      </c>
      <c r="Q7" s="311" t="s">
        <v>55</v>
      </c>
      <c r="R7" s="308" t="s">
        <v>59</v>
      </c>
      <c r="S7" s="314" t="s">
        <v>11</v>
      </c>
      <c r="T7" s="307" t="s">
        <v>12</v>
      </c>
      <c r="U7" s="307" t="s">
        <v>13</v>
      </c>
      <c r="V7" s="309" t="s">
        <v>321</v>
      </c>
      <c r="W7" s="309" t="s">
        <v>322</v>
      </c>
    </row>
    <row r="8" spans="1:24" ht="30.75" customHeight="1" x14ac:dyDescent="0.2">
      <c r="A8" s="312"/>
      <c r="B8" s="330"/>
      <c r="C8" s="315"/>
      <c r="D8" s="312"/>
      <c r="E8" s="315"/>
      <c r="F8" s="312"/>
      <c r="G8" s="312"/>
      <c r="H8" s="313"/>
      <c r="I8" s="312"/>
      <c r="J8" s="313"/>
      <c r="K8" s="312"/>
      <c r="L8" s="197" t="s">
        <v>15</v>
      </c>
      <c r="M8" s="197" t="s">
        <v>16</v>
      </c>
      <c r="N8" s="197" t="s">
        <v>17</v>
      </c>
      <c r="O8" s="197" t="s">
        <v>18</v>
      </c>
      <c r="P8" s="308"/>
      <c r="Q8" s="312"/>
      <c r="R8" s="313"/>
      <c r="S8" s="315"/>
      <c r="T8" s="308"/>
      <c r="U8" s="308"/>
      <c r="V8" s="310"/>
      <c r="W8" s="310"/>
    </row>
    <row r="9" spans="1:24" s="170" customFormat="1" ht="279.75" customHeight="1" x14ac:dyDescent="0.2">
      <c r="A9" s="291" t="s">
        <v>138</v>
      </c>
      <c r="B9" s="230" t="s">
        <v>139</v>
      </c>
      <c r="C9" s="229" t="s">
        <v>342</v>
      </c>
      <c r="D9" s="183" t="s">
        <v>240</v>
      </c>
      <c r="E9" s="229" t="s">
        <v>88</v>
      </c>
      <c r="F9" s="173">
        <v>6.7999999999999996E-3</v>
      </c>
      <c r="G9" s="173">
        <v>8.9999999999999993E-3</v>
      </c>
      <c r="H9" s="173">
        <v>7.4000000000000003E-3</v>
      </c>
      <c r="I9" s="173">
        <v>1.0999999999999999E-2</v>
      </c>
      <c r="J9" s="173">
        <v>8.3999999999999995E-3</v>
      </c>
      <c r="K9" s="226">
        <v>1.2999999999999999E-2</v>
      </c>
      <c r="L9" s="231">
        <v>0</v>
      </c>
      <c r="M9" s="231">
        <v>0</v>
      </c>
      <c r="N9" s="231"/>
      <c r="O9" s="231"/>
      <c r="P9" s="225">
        <f t="shared" ref="P9:P33" si="0">+M9/K9</f>
        <v>0</v>
      </c>
      <c r="Q9" s="173">
        <v>1.4999999999999999E-2</v>
      </c>
      <c r="R9" s="158"/>
      <c r="S9" s="173">
        <f t="shared" ref="S9:S25" si="1">+IF(E9="Flujo",Q9,IF(E9="Acumulado",SUM(K9,G9,I9,Q9),"Error"))</f>
        <v>1.4999999999999999E-2</v>
      </c>
      <c r="T9" s="226">
        <f>+J9</f>
        <v>8.3999999999999995E-3</v>
      </c>
      <c r="U9" s="225">
        <f t="shared" ref="U9:U33" si="2">+IF(T9/S9 &gt; 1, 100%, T9/S9)</f>
        <v>0.55999999999999994</v>
      </c>
      <c r="V9" s="241" t="s">
        <v>387</v>
      </c>
      <c r="W9" s="236" t="s">
        <v>352</v>
      </c>
      <c r="X9" s="175"/>
    </row>
    <row r="10" spans="1:24" s="170" customFormat="1" ht="148.5" customHeight="1" x14ac:dyDescent="0.2">
      <c r="A10" s="291"/>
      <c r="B10" s="230" t="s">
        <v>141</v>
      </c>
      <c r="C10" s="229" t="s">
        <v>347</v>
      </c>
      <c r="D10" s="183" t="s">
        <v>236</v>
      </c>
      <c r="E10" s="229" t="s">
        <v>92</v>
      </c>
      <c r="F10" s="234">
        <v>0</v>
      </c>
      <c r="G10" s="234" t="s">
        <v>142</v>
      </c>
      <c r="H10" s="234" t="s">
        <v>142</v>
      </c>
      <c r="I10" s="234" t="s">
        <v>142</v>
      </c>
      <c r="J10" s="234" t="s">
        <v>142</v>
      </c>
      <c r="K10" s="232">
        <v>5</v>
      </c>
      <c r="L10" s="235">
        <v>0</v>
      </c>
      <c r="M10" s="235">
        <v>0</v>
      </c>
      <c r="N10" s="235"/>
      <c r="O10" s="235"/>
      <c r="P10" s="225">
        <f t="shared" si="0"/>
        <v>0</v>
      </c>
      <c r="Q10" s="234">
        <v>4</v>
      </c>
      <c r="R10" s="233"/>
      <c r="S10" s="173">
        <f t="shared" si="1"/>
        <v>9</v>
      </c>
      <c r="T10" s="226">
        <f>+M10</f>
        <v>0</v>
      </c>
      <c r="U10" s="225">
        <f t="shared" si="2"/>
        <v>0</v>
      </c>
      <c r="V10" s="241" t="s">
        <v>386</v>
      </c>
      <c r="W10" s="240" t="s">
        <v>385</v>
      </c>
      <c r="X10" s="175"/>
    </row>
    <row r="11" spans="1:24" s="170" customFormat="1" ht="164.25" customHeight="1" x14ac:dyDescent="0.2">
      <c r="A11" s="291"/>
      <c r="B11" s="230" t="s">
        <v>143</v>
      </c>
      <c r="C11" s="229" t="s">
        <v>347</v>
      </c>
      <c r="D11" s="183" t="s">
        <v>240</v>
      </c>
      <c r="E11" s="229" t="s">
        <v>92</v>
      </c>
      <c r="F11" s="234">
        <v>3492</v>
      </c>
      <c r="G11" s="234">
        <v>920</v>
      </c>
      <c r="H11" s="234">
        <v>953</v>
      </c>
      <c r="I11" s="234">
        <v>920</v>
      </c>
      <c r="J11" s="234">
        <v>870</v>
      </c>
      <c r="K11" s="232">
        <v>920</v>
      </c>
      <c r="L11" s="235">
        <v>0</v>
      </c>
      <c r="M11" s="235">
        <v>179</v>
      </c>
      <c r="N11" s="235"/>
      <c r="O11" s="235"/>
      <c r="P11" s="225">
        <f t="shared" si="0"/>
        <v>0.19456521739130433</v>
      </c>
      <c r="Q11" s="234">
        <v>920</v>
      </c>
      <c r="R11" s="233"/>
      <c r="S11" s="173">
        <f t="shared" si="1"/>
        <v>3680</v>
      </c>
      <c r="T11" s="232">
        <f>+H11+J11+M11</f>
        <v>2002</v>
      </c>
      <c r="U11" s="225">
        <f t="shared" si="2"/>
        <v>0.54402173913043483</v>
      </c>
      <c r="V11" s="241" t="s">
        <v>384</v>
      </c>
      <c r="W11" s="240" t="s">
        <v>383</v>
      </c>
      <c r="X11" s="175"/>
    </row>
    <row r="12" spans="1:24" s="170" customFormat="1" ht="148.5" customHeight="1" x14ac:dyDescent="0.2">
      <c r="A12" s="291"/>
      <c r="B12" s="230" t="s">
        <v>144</v>
      </c>
      <c r="C12" s="229" t="s">
        <v>347</v>
      </c>
      <c r="D12" s="183" t="s">
        <v>240</v>
      </c>
      <c r="E12" s="229" t="s">
        <v>92</v>
      </c>
      <c r="F12" s="234">
        <v>327</v>
      </c>
      <c r="G12" s="234">
        <v>200</v>
      </c>
      <c r="H12" s="234">
        <v>201</v>
      </c>
      <c r="I12" s="234">
        <v>200</v>
      </c>
      <c r="J12" s="234">
        <v>246</v>
      </c>
      <c r="K12" s="232">
        <v>200</v>
      </c>
      <c r="L12" s="235">
        <v>0</v>
      </c>
      <c r="M12" s="235">
        <v>163</v>
      </c>
      <c r="N12" s="235"/>
      <c r="O12" s="235"/>
      <c r="P12" s="225">
        <f t="shared" si="0"/>
        <v>0.81499999999999995</v>
      </c>
      <c r="Q12" s="234">
        <v>200</v>
      </c>
      <c r="R12" s="233"/>
      <c r="S12" s="173">
        <f t="shared" si="1"/>
        <v>800</v>
      </c>
      <c r="T12" s="232">
        <f>+J12+H12+M12</f>
        <v>610</v>
      </c>
      <c r="U12" s="225">
        <f t="shared" si="2"/>
        <v>0.76249999999999996</v>
      </c>
      <c r="V12" s="241" t="s">
        <v>382</v>
      </c>
      <c r="W12" s="240" t="s">
        <v>373</v>
      </c>
      <c r="X12" s="175"/>
    </row>
    <row r="13" spans="1:24" s="170" customFormat="1" ht="234.75" customHeight="1" x14ac:dyDescent="0.2">
      <c r="A13" s="291"/>
      <c r="B13" s="230" t="s">
        <v>145</v>
      </c>
      <c r="C13" s="229" t="s">
        <v>347</v>
      </c>
      <c r="D13" s="183" t="s">
        <v>240</v>
      </c>
      <c r="E13" s="229" t="s">
        <v>92</v>
      </c>
      <c r="F13" s="234">
        <v>1160</v>
      </c>
      <c r="G13" s="234">
        <v>680</v>
      </c>
      <c r="H13" s="234">
        <v>641</v>
      </c>
      <c r="I13" s="234">
        <v>600</v>
      </c>
      <c r="J13" s="234">
        <v>884</v>
      </c>
      <c r="K13" s="232">
        <v>1700</v>
      </c>
      <c r="L13" s="235">
        <v>0</v>
      </c>
      <c r="M13" s="235">
        <v>544</v>
      </c>
      <c r="N13" s="235"/>
      <c r="O13" s="235"/>
      <c r="P13" s="225">
        <f t="shared" si="0"/>
        <v>0.32</v>
      </c>
      <c r="Q13" s="234">
        <v>580</v>
      </c>
      <c r="R13" s="233"/>
      <c r="S13" s="173">
        <f t="shared" si="1"/>
        <v>3560</v>
      </c>
      <c r="T13" s="232">
        <f>+J13+H13+M13</f>
        <v>2069</v>
      </c>
      <c r="U13" s="225">
        <f t="shared" si="2"/>
        <v>0.58117977528089892</v>
      </c>
      <c r="V13" s="241" t="s">
        <v>381</v>
      </c>
      <c r="W13" s="240" t="s">
        <v>373</v>
      </c>
      <c r="X13" s="175"/>
    </row>
    <row r="14" spans="1:24" s="170" customFormat="1" ht="320.25" customHeight="1" x14ac:dyDescent="0.2">
      <c r="A14" s="291"/>
      <c r="B14" s="230" t="s">
        <v>146</v>
      </c>
      <c r="C14" s="229" t="s">
        <v>347</v>
      </c>
      <c r="D14" s="183" t="s">
        <v>236</v>
      </c>
      <c r="E14" s="229" t="s">
        <v>92</v>
      </c>
      <c r="F14" s="234">
        <v>0</v>
      </c>
      <c r="G14" s="234">
        <v>3500</v>
      </c>
      <c r="H14" s="234">
        <v>3776</v>
      </c>
      <c r="I14" s="234">
        <v>5000</v>
      </c>
      <c r="J14" s="234">
        <v>5000</v>
      </c>
      <c r="K14" s="232">
        <v>17000</v>
      </c>
      <c r="L14" s="235">
        <v>0</v>
      </c>
      <c r="M14" s="235">
        <v>0</v>
      </c>
      <c r="N14" s="235"/>
      <c r="O14" s="235"/>
      <c r="P14" s="225">
        <f t="shared" si="0"/>
        <v>0</v>
      </c>
      <c r="Q14" s="234">
        <f>8500</f>
        <v>8500</v>
      </c>
      <c r="R14" s="233"/>
      <c r="S14" s="173">
        <f t="shared" si="1"/>
        <v>34000</v>
      </c>
      <c r="T14" s="232">
        <f>+J14+H14</f>
        <v>8776</v>
      </c>
      <c r="U14" s="225">
        <f t="shared" si="2"/>
        <v>0.25811764705882351</v>
      </c>
      <c r="V14" s="241" t="s">
        <v>380</v>
      </c>
      <c r="W14" s="240" t="s">
        <v>379</v>
      </c>
    </row>
    <row r="15" spans="1:24" s="170" customFormat="1" ht="184.5" customHeight="1" x14ac:dyDescent="0.2">
      <c r="A15" s="291"/>
      <c r="B15" s="230" t="s">
        <v>147</v>
      </c>
      <c r="C15" s="229" t="s">
        <v>342</v>
      </c>
      <c r="D15" s="183" t="s">
        <v>236</v>
      </c>
      <c r="E15" s="229" t="s">
        <v>88</v>
      </c>
      <c r="F15" s="173">
        <v>0.31</v>
      </c>
      <c r="G15" s="173">
        <v>0.77</v>
      </c>
      <c r="H15" s="173">
        <v>0.98</v>
      </c>
      <c r="I15" s="173">
        <v>0.8</v>
      </c>
      <c r="J15" s="173">
        <v>1.07</v>
      </c>
      <c r="K15" s="226">
        <v>0.8</v>
      </c>
      <c r="L15" s="231">
        <v>0</v>
      </c>
      <c r="M15" s="231">
        <v>0.19</v>
      </c>
      <c r="N15" s="228"/>
      <c r="O15" s="228"/>
      <c r="P15" s="225">
        <f t="shared" si="0"/>
        <v>0.23749999999999999</v>
      </c>
      <c r="Q15" s="173">
        <v>0.8</v>
      </c>
      <c r="R15" s="158"/>
      <c r="S15" s="173">
        <f t="shared" si="1"/>
        <v>0.8</v>
      </c>
      <c r="T15" s="226">
        <f>+M15</f>
        <v>0.19</v>
      </c>
      <c r="U15" s="225">
        <f t="shared" si="2"/>
        <v>0.23749999999999999</v>
      </c>
      <c r="V15" s="241" t="s">
        <v>378</v>
      </c>
      <c r="W15" s="240" t="s">
        <v>377</v>
      </c>
    </row>
    <row r="16" spans="1:24" s="170" customFormat="1" ht="148.5" customHeight="1" x14ac:dyDescent="0.2">
      <c r="A16" s="291" t="s">
        <v>180</v>
      </c>
      <c r="B16" s="230" t="s">
        <v>67</v>
      </c>
      <c r="C16" s="229" t="s">
        <v>347</v>
      </c>
      <c r="D16" s="183" t="s">
        <v>236</v>
      </c>
      <c r="E16" s="229" t="s">
        <v>92</v>
      </c>
      <c r="F16" s="234">
        <v>84</v>
      </c>
      <c r="G16" s="234">
        <v>13</v>
      </c>
      <c r="H16" s="234">
        <v>13</v>
      </c>
      <c r="I16" s="234">
        <v>30</v>
      </c>
      <c r="J16" s="234">
        <v>30</v>
      </c>
      <c r="K16" s="232">
        <v>20</v>
      </c>
      <c r="L16" s="235">
        <v>0</v>
      </c>
      <c r="M16" s="235">
        <v>0</v>
      </c>
      <c r="N16" s="235"/>
      <c r="O16" s="235"/>
      <c r="P16" s="225">
        <f t="shared" si="0"/>
        <v>0</v>
      </c>
      <c r="Q16" s="234">
        <v>37</v>
      </c>
      <c r="R16" s="233"/>
      <c r="S16" s="173">
        <f t="shared" si="1"/>
        <v>100</v>
      </c>
      <c r="T16" s="232">
        <f>+J16+H16</f>
        <v>43</v>
      </c>
      <c r="U16" s="225">
        <f t="shared" si="2"/>
        <v>0.43</v>
      </c>
      <c r="V16" s="241" t="s">
        <v>376</v>
      </c>
      <c r="W16" s="240" t="s">
        <v>375</v>
      </c>
    </row>
    <row r="17" spans="1:23" s="170" customFormat="1" ht="148.5" customHeight="1" x14ac:dyDescent="0.2">
      <c r="A17" s="291"/>
      <c r="B17" s="230" t="s">
        <v>150</v>
      </c>
      <c r="C17" s="229" t="s">
        <v>347</v>
      </c>
      <c r="D17" s="183" t="s">
        <v>236</v>
      </c>
      <c r="E17" s="229" t="s">
        <v>92</v>
      </c>
      <c r="F17" s="234">
        <v>5</v>
      </c>
      <c r="G17" s="234" t="s">
        <v>142</v>
      </c>
      <c r="H17" s="234" t="s">
        <v>142</v>
      </c>
      <c r="I17" s="234" t="s">
        <v>142</v>
      </c>
      <c r="J17" s="234" t="s">
        <v>142</v>
      </c>
      <c r="K17" s="232">
        <v>5</v>
      </c>
      <c r="L17" s="235">
        <v>0</v>
      </c>
      <c r="M17" s="235">
        <v>0</v>
      </c>
      <c r="N17" s="235"/>
      <c r="O17" s="235"/>
      <c r="P17" s="225">
        <f t="shared" si="0"/>
        <v>0</v>
      </c>
      <c r="Q17" s="234">
        <v>5</v>
      </c>
      <c r="R17" s="233"/>
      <c r="S17" s="173">
        <f t="shared" si="1"/>
        <v>10</v>
      </c>
      <c r="T17" s="232">
        <v>0</v>
      </c>
      <c r="U17" s="225">
        <f t="shared" si="2"/>
        <v>0</v>
      </c>
      <c r="V17" s="241" t="s">
        <v>374</v>
      </c>
      <c r="W17" s="240" t="s">
        <v>373</v>
      </c>
    </row>
    <row r="18" spans="1:23" s="170" customFormat="1" ht="356.25" customHeight="1" x14ac:dyDescent="0.2">
      <c r="A18" s="291"/>
      <c r="B18" s="230" t="s">
        <v>151</v>
      </c>
      <c r="C18" s="229" t="s">
        <v>347</v>
      </c>
      <c r="D18" s="183" t="s">
        <v>236</v>
      </c>
      <c r="E18" s="229" t="s">
        <v>92</v>
      </c>
      <c r="F18" s="234">
        <v>5</v>
      </c>
      <c r="G18" s="234" t="s">
        <v>142</v>
      </c>
      <c r="H18" s="234" t="s">
        <v>142</v>
      </c>
      <c r="I18" s="234" t="s">
        <v>142</v>
      </c>
      <c r="J18" s="234" t="s">
        <v>142</v>
      </c>
      <c r="K18" s="232">
        <v>10</v>
      </c>
      <c r="L18" s="235">
        <v>0</v>
      </c>
      <c r="M18" s="235">
        <v>2</v>
      </c>
      <c r="N18" s="235"/>
      <c r="O18" s="235"/>
      <c r="P18" s="225">
        <f t="shared" si="0"/>
        <v>0.2</v>
      </c>
      <c r="Q18" s="234">
        <v>10</v>
      </c>
      <c r="R18" s="233"/>
      <c r="S18" s="244">
        <f t="shared" si="1"/>
        <v>20</v>
      </c>
      <c r="T18" s="232">
        <f>+M18</f>
        <v>2</v>
      </c>
      <c r="U18" s="225">
        <f t="shared" si="2"/>
        <v>0.1</v>
      </c>
      <c r="V18" s="241" t="s">
        <v>372</v>
      </c>
      <c r="W18" s="240" t="s">
        <v>371</v>
      </c>
    </row>
    <row r="19" spans="1:23" s="170" customFormat="1" ht="148.5" customHeight="1" x14ac:dyDescent="0.2">
      <c r="A19" s="291" t="s">
        <v>153</v>
      </c>
      <c r="B19" s="230" t="s">
        <v>65</v>
      </c>
      <c r="C19" s="229" t="s">
        <v>370</v>
      </c>
      <c r="D19" s="183" t="s">
        <v>240</v>
      </c>
      <c r="E19" s="229" t="s">
        <v>88</v>
      </c>
      <c r="F19" s="243">
        <v>8.8000000000000005E-3</v>
      </c>
      <c r="G19" s="243">
        <v>8.8999999999999999E-3</v>
      </c>
      <c r="H19" s="243">
        <v>8.8999999999999999E-3</v>
      </c>
      <c r="I19" s="243">
        <v>8.9999999999999993E-3</v>
      </c>
      <c r="J19" s="243">
        <v>9.1000000000000004E-3</v>
      </c>
      <c r="K19" s="243">
        <v>8.9999999999999993E-3</v>
      </c>
      <c r="L19" s="231">
        <v>0</v>
      </c>
      <c r="M19" s="231">
        <v>0</v>
      </c>
      <c r="N19" s="231"/>
      <c r="O19" s="231"/>
      <c r="P19" s="225">
        <f t="shared" si="0"/>
        <v>0</v>
      </c>
      <c r="Q19" s="242">
        <v>8.9999999999999993E-3</v>
      </c>
      <c r="R19" s="158"/>
      <c r="S19" s="242">
        <f t="shared" si="1"/>
        <v>8.9999999999999993E-3</v>
      </c>
      <c r="T19" s="226">
        <v>0</v>
      </c>
      <c r="U19" s="225">
        <f t="shared" si="2"/>
        <v>0</v>
      </c>
      <c r="V19" s="241" t="s">
        <v>369</v>
      </c>
      <c r="W19" s="240" t="s">
        <v>367</v>
      </c>
    </row>
    <row r="20" spans="1:23" s="170" customFormat="1" ht="148.5" customHeight="1" x14ac:dyDescent="0.2">
      <c r="A20" s="291"/>
      <c r="B20" s="230" t="s">
        <v>152</v>
      </c>
      <c r="C20" s="229" t="s">
        <v>347</v>
      </c>
      <c r="D20" s="183" t="s">
        <v>240</v>
      </c>
      <c r="E20" s="229" t="s">
        <v>92</v>
      </c>
      <c r="F20" s="234">
        <v>28998</v>
      </c>
      <c r="G20" s="234">
        <v>12000</v>
      </c>
      <c r="H20" s="234">
        <v>12388</v>
      </c>
      <c r="I20" s="234">
        <v>13000</v>
      </c>
      <c r="J20" s="234">
        <v>15045</v>
      </c>
      <c r="K20" s="232">
        <v>14500</v>
      </c>
      <c r="L20" s="235">
        <v>4111</v>
      </c>
      <c r="M20" s="235">
        <v>7887</v>
      </c>
      <c r="N20" s="235"/>
      <c r="O20" s="235"/>
      <c r="P20" s="225">
        <f t="shared" si="0"/>
        <v>0.54393103448275859</v>
      </c>
      <c r="Q20" s="234">
        <v>15500</v>
      </c>
      <c r="R20" s="233"/>
      <c r="S20" s="173">
        <f t="shared" si="1"/>
        <v>55000</v>
      </c>
      <c r="T20" s="232">
        <f>+H20+J20+M20</f>
        <v>35320</v>
      </c>
      <c r="U20" s="225">
        <f t="shared" si="2"/>
        <v>0.64218181818181819</v>
      </c>
      <c r="V20" s="241" t="s">
        <v>368</v>
      </c>
      <c r="W20" s="240" t="s">
        <v>367</v>
      </c>
    </row>
    <row r="21" spans="1:23" s="170" customFormat="1" ht="148.5" customHeight="1" x14ac:dyDescent="0.2">
      <c r="A21" s="291"/>
      <c r="B21" s="230" t="s">
        <v>64</v>
      </c>
      <c r="C21" s="229" t="s">
        <v>347</v>
      </c>
      <c r="D21" s="183" t="s">
        <v>236</v>
      </c>
      <c r="E21" s="229" t="s">
        <v>92</v>
      </c>
      <c r="F21" s="234">
        <v>1200</v>
      </c>
      <c r="G21" s="234">
        <v>216</v>
      </c>
      <c r="H21" s="234">
        <v>217</v>
      </c>
      <c r="I21" s="234">
        <v>317</v>
      </c>
      <c r="J21" s="234">
        <v>207</v>
      </c>
      <c r="K21" s="232">
        <v>179</v>
      </c>
      <c r="L21" s="235">
        <v>67</v>
      </c>
      <c r="M21" s="235">
        <v>71</v>
      </c>
      <c r="N21" s="235"/>
      <c r="O21" s="235"/>
      <c r="P21" s="225">
        <f t="shared" si="0"/>
        <v>0.39664804469273746</v>
      </c>
      <c r="Q21" s="234">
        <v>179</v>
      </c>
      <c r="R21" s="233"/>
      <c r="S21" s="173">
        <f t="shared" si="1"/>
        <v>891</v>
      </c>
      <c r="T21" s="232">
        <f>+H21+J21+L21</f>
        <v>491</v>
      </c>
      <c r="U21" s="225">
        <f t="shared" si="2"/>
        <v>0.55106621773288444</v>
      </c>
      <c r="V21" s="241" t="s">
        <v>366</v>
      </c>
      <c r="W21" s="240" t="s">
        <v>365</v>
      </c>
    </row>
    <row r="22" spans="1:23" s="170" customFormat="1" ht="213.75" customHeight="1" x14ac:dyDescent="0.2">
      <c r="A22" s="291"/>
      <c r="B22" s="230" t="s">
        <v>154</v>
      </c>
      <c r="C22" s="229" t="s">
        <v>347</v>
      </c>
      <c r="D22" s="183" t="s">
        <v>236</v>
      </c>
      <c r="E22" s="229" t="s">
        <v>92</v>
      </c>
      <c r="F22" s="234">
        <v>0</v>
      </c>
      <c r="G22" s="234" t="s">
        <v>142</v>
      </c>
      <c r="H22" s="234" t="s">
        <v>142</v>
      </c>
      <c r="I22" s="234">
        <v>3</v>
      </c>
      <c r="J22" s="234">
        <v>0</v>
      </c>
      <c r="K22" s="232">
        <v>3</v>
      </c>
      <c r="L22" s="235">
        <v>0</v>
      </c>
      <c r="M22" s="235">
        <v>0</v>
      </c>
      <c r="N22" s="235"/>
      <c r="O22" s="235"/>
      <c r="P22" s="225">
        <f t="shared" si="0"/>
        <v>0</v>
      </c>
      <c r="Q22" s="234">
        <v>3</v>
      </c>
      <c r="R22" s="233"/>
      <c r="S22" s="173">
        <f t="shared" si="1"/>
        <v>9</v>
      </c>
      <c r="T22" s="232">
        <v>0</v>
      </c>
      <c r="U22" s="225">
        <f t="shared" si="2"/>
        <v>0</v>
      </c>
      <c r="V22" s="241" t="s">
        <v>364</v>
      </c>
      <c r="W22" s="240" t="s">
        <v>363</v>
      </c>
    </row>
    <row r="23" spans="1:23" s="170" customFormat="1" ht="148.5" customHeight="1" x14ac:dyDescent="0.2">
      <c r="A23" s="291" t="s">
        <v>155</v>
      </c>
      <c r="B23" s="230" t="s">
        <v>156</v>
      </c>
      <c r="C23" s="229" t="s">
        <v>347</v>
      </c>
      <c r="D23" s="183" t="s">
        <v>240</v>
      </c>
      <c r="E23" s="229" t="s">
        <v>92</v>
      </c>
      <c r="F23" s="234">
        <v>84</v>
      </c>
      <c r="G23" s="234">
        <v>10</v>
      </c>
      <c r="H23" s="234">
        <v>16</v>
      </c>
      <c r="I23" s="234">
        <v>20</v>
      </c>
      <c r="J23" s="234">
        <v>20</v>
      </c>
      <c r="K23" s="232">
        <v>30</v>
      </c>
      <c r="L23" s="235">
        <v>0</v>
      </c>
      <c r="M23" s="235">
        <v>0</v>
      </c>
      <c r="N23" s="235"/>
      <c r="O23" s="235"/>
      <c r="P23" s="225">
        <f t="shared" si="0"/>
        <v>0</v>
      </c>
      <c r="Q23" s="234">
        <v>66</v>
      </c>
      <c r="R23" s="233"/>
      <c r="S23" s="173">
        <f t="shared" si="1"/>
        <v>126</v>
      </c>
      <c r="T23" s="232">
        <f>+H23+J23</f>
        <v>36</v>
      </c>
      <c r="U23" s="225">
        <f t="shared" si="2"/>
        <v>0.2857142857142857</v>
      </c>
      <c r="V23" s="241" t="s">
        <v>362</v>
      </c>
      <c r="W23" s="240" t="s">
        <v>361</v>
      </c>
    </row>
    <row r="24" spans="1:23" s="170" customFormat="1" ht="148.5" customHeight="1" x14ac:dyDescent="0.2">
      <c r="A24" s="291"/>
      <c r="B24" s="230" t="s">
        <v>157</v>
      </c>
      <c r="C24" s="229" t="s">
        <v>347</v>
      </c>
      <c r="D24" s="183" t="s">
        <v>240</v>
      </c>
      <c r="E24" s="229" t="s">
        <v>92</v>
      </c>
      <c r="F24" s="234">
        <v>20</v>
      </c>
      <c r="G24" s="234">
        <v>4</v>
      </c>
      <c r="H24" s="234">
        <v>1</v>
      </c>
      <c r="I24" s="234">
        <v>7</v>
      </c>
      <c r="J24" s="234">
        <v>14</v>
      </c>
      <c r="K24" s="232">
        <v>7</v>
      </c>
      <c r="L24" s="235">
        <v>0</v>
      </c>
      <c r="M24" s="235">
        <v>0</v>
      </c>
      <c r="N24" s="235"/>
      <c r="O24" s="235"/>
      <c r="P24" s="225">
        <f t="shared" si="0"/>
        <v>0</v>
      </c>
      <c r="Q24" s="234">
        <v>7</v>
      </c>
      <c r="R24" s="233"/>
      <c r="S24" s="173">
        <f t="shared" si="1"/>
        <v>25</v>
      </c>
      <c r="T24" s="232">
        <f>+H24+J24</f>
        <v>15</v>
      </c>
      <c r="U24" s="225">
        <f t="shared" si="2"/>
        <v>0.6</v>
      </c>
      <c r="V24" s="241" t="s">
        <v>360</v>
      </c>
      <c r="W24" s="240" t="s">
        <v>359</v>
      </c>
    </row>
    <row r="25" spans="1:23" s="170" customFormat="1" ht="148.5" customHeight="1" x14ac:dyDescent="0.2">
      <c r="A25" s="291"/>
      <c r="B25" s="230" t="s">
        <v>159</v>
      </c>
      <c r="C25" s="229" t="s">
        <v>347</v>
      </c>
      <c r="D25" s="183" t="s">
        <v>240</v>
      </c>
      <c r="E25" s="229" t="s">
        <v>92</v>
      </c>
      <c r="F25" s="234">
        <v>1</v>
      </c>
      <c r="G25" s="234">
        <v>1</v>
      </c>
      <c r="H25" s="234">
        <v>0</v>
      </c>
      <c r="I25" s="234">
        <v>2</v>
      </c>
      <c r="J25" s="234">
        <v>3</v>
      </c>
      <c r="K25" s="232">
        <v>1</v>
      </c>
      <c r="L25" s="235">
        <v>0</v>
      </c>
      <c r="M25" s="235">
        <v>0</v>
      </c>
      <c r="N25" s="235"/>
      <c r="O25" s="235"/>
      <c r="P25" s="225">
        <f t="shared" si="0"/>
        <v>0</v>
      </c>
      <c r="Q25" s="234">
        <v>1</v>
      </c>
      <c r="R25" s="233"/>
      <c r="S25" s="173">
        <f t="shared" si="1"/>
        <v>5</v>
      </c>
      <c r="T25" s="232">
        <f>+H25+J25</f>
        <v>3</v>
      </c>
      <c r="U25" s="225">
        <f t="shared" si="2"/>
        <v>0.6</v>
      </c>
      <c r="V25" s="224" t="s">
        <v>358</v>
      </c>
      <c r="W25" s="174" t="s">
        <v>357</v>
      </c>
    </row>
    <row r="26" spans="1:23" s="170" customFormat="1" ht="148.5" customHeight="1" x14ac:dyDescent="0.2">
      <c r="A26" s="291" t="s">
        <v>160</v>
      </c>
      <c r="B26" s="230" t="s">
        <v>161</v>
      </c>
      <c r="C26" s="229" t="s">
        <v>347</v>
      </c>
      <c r="D26" s="183" t="s">
        <v>240</v>
      </c>
      <c r="E26" s="229" t="s">
        <v>92</v>
      </c>
      <c r="F26" s="239">
        <v>2.1</v>
      </c>
      <c r="G26" s="239">
        <v>1</v>
      </c>
      <c r="H26" s="239">
        <v>1</v>
      </c>
      <c r="I26" s="239">
        <v>1.5</v>
      </c>
      <c r="J26" s="239">
        <v>1.5</v>
      </c>
      <c r="K26" s="239">
        <v>1.9</v>
      </c>
      <c r="L26" s="237">
        <v>0</v>
      </c>
      <c r="M26" s="237">
        <v>0.63</v>
      </c>
      <c r="N26" s="237"/>
      <c r="O26" s="237"/>
      <c r="P26" s="225">
        <f t="shared" si="0"/>
        <v>0.33157894736842108</v>
      </c>
      <c r="Q26" s="239">
        <v>2</v>
      </c>
      <c r="R26" s="237"/>
      <c r="S26" s="238">
        <f>IF(E26="Flujo",Q26,IF(E26="Acumulado",SUM(G26,I26,K26,Q26),"Error"))</f>
        <v>6.4</v>
      </c>
      <c r="T26" s="237">
        <f>+H26+J26+M26</f>
        <v>3.13</v>
      </c>
      <c r="U26" s="225">
        <f t="shared" si="2"/>
        <v>0.48906249999999996</v>
      </c>
      <c r="V26" s="224" t="s">
        <v>356</v>
      </c>
      <c r="W26" s="174" t="s">
        <v>354</v>
      </c>
    </row>
    <row r="27" spans="1:23" s="170" customFormat="1" ht="244.5" customHeight="1" x14ac:dyDescent="0.2">
      <c r="A27" s="291"/>
      <c r="B27" s="230" t="s">
        <v>162</v>
      </c>
      <c r="C27" s="229" t="s">
        <v>342</v>
      </c>
      <c r="D27" s="183" t="s">
        <v>240</v>
      </c>
      <c r="E27" s="229" t="s">
        <v>88</v>
      </c>
      <c r="F27" s="173">
        <v>1.2E-2</v>
      </c>
      <c r="G27" s="173">
        <v>1.4999999999999999E-2</v>
      </c>
      <c r="H27" s="173">
        <v>2.4E-2</v>
      </c>
      <c r="I27" s="173">
        <v>1.6E-2</v>
      </c>
      <c r="J27" s="173">
        <v>2.4E-2</v>
      </c>
      <c r="K27" s="226">
        <v>1.7999999999999999E-2</v>
      </c>
      <c r="L27" s="231">
        <v>0</v>
      </c>
      <c r="M27" s="231">
        <v>0</v>
      </c>
      <c r="N27" s="231"/>
      <c r="O27" s="231"/>
      <c r="P27" s="225">
        <f t="shared" si="0"/>
        <v>0</v>
      </c>
      <c r="Q27" s="173">
        <v>0.02</v>
      </c>
      <c r="R27" s="158"/>
      <c r="S27" s="173">
        <f t="shared" ref="S27:S33" si="3">+IF(E27="Flujo",Q27,IF(E27="Acumulado",SUM(K27,G27,I27,Q27),"Error"))</f>
        <v>0.02</v>
      </c>
      <c r="T27" s="226">
        <f>+J27</f>
        <v>2.4E-2</v>
      </c>
      <c r="U27" s="225">
        <f t="shared" si="2"/>
        <v>1</v>
      </c>
      <c r="V27" s="224" t="s">
        <v>355</v>
      </c>
      <c r="W27" s="174" t="s">
        <v>354</v>
      </c>
    </row>
    <row r="28" spans="1:23" s="170" customFormat="1" ht="148.5" customHeight="1" x14ac:dyDescent="0.2">
      <c r="A28" s="291"/>
      <c r="B28" s="230" t="s">
        <v>163</v>
      </c>
      <c r="C28" s="229" t="s">
        <v>342</v>
      </c>
      <c r="D28" s="183" t="s">
        <v>240</v>
      </c>
      <c r="E28" s="229" t="s">
        <v>88</v>
      </c>
      <c r="F28" s="173">
        <v>1.6999999999999999E-3</v>
      </c>
      <c r="G28" s="173">
        <v>2.5000000000000001E-3</v>
      </c>
      <c r="H28" s="173">
        <v>1.6000000000000001E-3</v>
      </c>
      <c r="I28" s="173">
        <v>2.8E-3</v>
      </c>
      <c r="J28" s="173">
        <v>1.8E-3</v>
      </c>
      <c r="K28" s="226">
        <v>3.2000000000000002E-3</v>
      </c>
      <c r="L28" s="231">
        <v>0</v>
      </c>
      <c r="M28" s="231">
        <v>0</v>
      </c>
      <c r="N28" s="231"/>
      <c r="O28" s="231"/>
      <c r="P28" s="225">
        <f t="shared" si="0"/>
        <v>0</v>
      </c>
      <c r="Q28" s="173">
        <v>3.5000000000000001E-3</v>
      </c>
      <c r="R28" s="158"/>
      <c r="S28" s="173">
        <f t="shared" si="3"/>
        <v>3.5000000000000001E-3</v>
      </c>
      <c r="T28" s="226">
        <f>+J28</f>
        <v>1.8E-3</v>
      </c>
      <c r="U28" s="225">
        <f t="shared" si="2"/>
        <v>0.51428571428571423</v>
      </c>
      <c r="V28" s="224" t="s">
        <v>353</v>
      </c>
      <c r="W28" s="236" t="s">
        <v>352</v>
      </c>
    </row>
    <row r="29" spans="1:23" s="170" customFormat="1" ht="148.5" customHeight="1" x14ac:dyDescent="0.2">
      <c r="A29" s="291"/>
      <c r="B29" s="230" t="s">
        <v>164</v>
      </c>
      <c r="C29" s="229" t="s">
        <v>347</v>
      </c>
      <c r="D29" s="183" t="s">
        <v>240</v>
      </c>
      <c r="E29" s="229" t="s">
        <v>92</v>
      </c>
      <c r="F29" s="234">
        <v>25</v>
      </c>
      <c r="G29" s="234">
        <v>11</v>
      </c>
      <c r="H29" s="234">
        <v>18</v>
      </c>
      <c r="I29" s="234">
        <v>14</v>
      </c>
      <c r="J29" s="234">
        <v>15</v>
      </c>
      <c r="K29" s="232">
        <f>16+5</f>
        <v>21</v>
      </c>
      <c r="L29" s="235">
        <v>0</v>
      </c>
      <c r="M29" s="235">
        <v>0</v>
      </c>
      <c r="N29" s="235"/>
      <c r="O29" s="235"/>
      <c r="P29" s="225">
        <f t="shared" si="0"/>
        <v>0</v>
      </c>
      <c r="Q29" s="234">
        <v>18</v>
      </c>
      <c r="R29" s="233"/>
      <c r="S29" s="173">
        <f t="shared" si="3"/>
        <v>64</v>
      </c>
      <c r="T29" s="232">
        <f>+H29+J29</f>
        <v>33</v>
      </c>
      <c r="U29" s="225">
        <f t="shared" si="2"/>
        <v>0.515625</v>
      </c>
      <c r="V29" s="224" t="s">
        <v>351</v>
      </c>
      <c r="W29" s="174" t="s">
        <v>350</v>
      </c>
    </row>
    <row r="30" spans="1:23" s="170" customFormat="1" ht="246" customHeight="1" x14ac:dyDescent="0.2">
      <c r="A30" s="291"/>
      <c r="B30" s="230" t="s">
        <v>165</v>
      </c>
      <c r="C30" s="229" t="s">
        <v>347</v>
      </c>
      <c r="D30" s="183" t="s">
        <v>240</v>
      </c>
      <c r="E30" s="229" t="s">
        <v>92</v>
      </c>
      <c r="F30" s="234">
        <v>4000</v>
      </c>
      <c r="G30" s="234">
        <v>600</v>
      </c>
      <c r="H30" s="234">
        <v>600</v>
      </c>
      <c r="I30" s="234">
        <v>1500</v>
      </c>
      <c r="J30" s="234">
        <v>1100</v>
      </c>
      <c r="K30" s="232">
        <v>1500</v>
      </c>
      <c r="L30" s="235">
        <v>0</v>
      </c>
      <c r="M30" s="235">
        <v>0</v>
      </c>
      <c r="N30" s="235"/>
      <c r="O30" s="235"/>
      <c r="P30" s="225">
        <f t="shared" si="0"/>
        <v>0</v>
      </c>
      <c r="Q30" s="234">
        <v>600</v>
      </c>
      <c r="R30" s="233"/>
      <c r="S30" s="173">
        <f t="shared" si="3"/>
        <v>4200</v>
      </c>
      <c r="T30" s="232">
        <f>+H30+J30</f>
        <v>1700</v>
      </c>
      <c r="U30" s="225">
        <f t="shared" si="2"/>
        <v>0.40476190476190477</v>
      </c>
      <c r="V30" s="224" t="s">
        <v>349</v>
      </c>
      <c r="W30" s="174" t="s">
        <v>348</v>
      </c>
    </row>
    <row r="31" spans="1:23" s="170" customFormat="1" ht="148.5" customHeight="1" x14ac:dyDescent="0.2">
      <c r="A31" s="291"/>
      <c r="B31" s="230" t="s">
        <v>166</v>
      </c>
      <c r="C31" s="229" t="s">
        <v>347</v>
      </c>
      <c r="D31" s="183" t="s">
        <v>240</v>
      </c>
      <c r="E31" s="229" t="s">
        <v>92</v>
      </c>
      <c r="F31" s="234">
        <v>1720</v>
      </c>
      <c r="G31" s="234">
        <v>500</v>
      </c>
      <c r="H31" s="234">
        <v>422</v>
      </c>
      <c r="I31" s="234">
        <v>520</v>
      </c>
      <c r="J31" s="234">
        <v>369</v>
      </c>
      <c r="K31" s="232">
        <v>530</v>
      </c>
      <c r="L31" s="235">
        <v>73</v>
      </c>
      <c r="M31" s="235">
        <v>142</v>
      </c>
      <c r="N31" s="235"/>
      <c r="O31" s="235"/>
      <c r="P31" s="225">
        <f t="shared" si="0"/>
        <v>0.26792452830188679</v>
      </c>
      <c r="Q31" s="234">
        <v>550</v>
      </c>
      <c r="R31" s="233"/>
      <c r="S31" s="173">
        <f t="shared" si="3"/>
        <v>2100</v>
      </c>
      <c r="T31" s="232">
        <f>+L31+J31+H31</f>
        <v>864</v>
      </c>
      <c r="U31" s="225">
        <f t="shared" si="2"/>
        <v>0.41142857142857142</v>
      </c>
      <c r="V31" s="224" t="s">
        <v>346</v>
      </c>
      <c r="W31" s="174" t="s">
        <v>345</v>
      </c>
    </row>
    <row r="32" spans="1:23" s="170" customFormat="1" ht="148.5" customHeight="1" x14ac:dyDescent="0.2">
      <c r="A32" s="291" t="s">
        <v>168</v>
      </c>
      <c r="B32" s="230" t="s">
        <v>169</v>
      </c>
      <c r="C32" s="229" t="s">
        <v>342</v>
      </c>
      <c r="D32" s="183" t="s">
        <v>236</v>
      </c>
      <c r="E32" s="229" t="s">
        <v>88</v>
      </c>
      <c r="F32" s="173" t="s">
        <v>142</v>
      </c>
      <c r="G32" s="173">
        <v>0</v>
      </c>
      <c r="H32" s="173" t="s">
        <v>142</v>
      </c>
      <c r="I32" s="173">
        <v>0.5</v>
      </c>
      <c r="J32" s="173">
        <v>0.375</v>
      </c>
      <c r="K32" s="226">
        <v>0.75</v>
      </c>
      <c r="L32" s="231">
        <v>0</v>
      </c>
      <c r="M32" s="231">
        <v>0.23</v>
      </c>
      <c r="N32" s="231"/>
      <c r="O32" s="231"/>
      <c r="P32" s="225">
        <f t="shared" si="0"/>
        <v>0.3066666666666667</v>
      </c>
      <c r="Q32" s="173">
        <v>1</v>
      </c>
      <c r="R32" s="158"/>
      <c r="S32" s="173">
        <f t="shared" si="3"/>
        <v>1</v>
      </c>
      <c r="T32" s="226">
        <f>+J32</f>
        <v>0.375</v>
      </c>
      <c r="U32" s="225">
        <f t="shared" si="2"/>
        <v>0.375</v>
      </c>
      <c r="V32" s="224" t="s">
        <v>344</v>
      </c>
      <c r="W32" s="174" t="s">
        <v>343</v>
      </c>
    </row>
    <row r="33" spans="1:23" s="170" customFormat="1" ht="178.5" customHeight="1" x14ac:dyDescent="0.2">
      <c r="A33" s="291"/>
      <c r="B33" s="230" t="s">
        <v>170</v>
      </c>
      <c r="C33" s="229" t="s">
        <v>342</v>
      </c>
      <c r="D33" s="183" t="s">
        <v>236</v>
      </c>
      <c r="E33" s="229" t="s">
        <v>88</v>
      </c>
      <c r="F33" s="173">
        <v>1</v>
      </c>
      <c r="G33" s="173">
        <v>1</v>
      </c>
      <c r="H33" s="173">
        <v>0.97</v>
      </c>
      <c r="I33" s="173">
        <v>1</v>
      </c>
      <c r="J33" s="173">
        <v>0.98</v>
      </c>
      <c r="K33" s="226">
        <v>1</v>
      </c>
      <c r="L33" s="228">
        <v>0.71630000000000005</v>
      </c>
      <c r="M33" s="228">
        <v>0.80910000000000004</v>
      </c>
      <c r="N33" s="227"/>
      <c r="O33" s="227"/>
      <c r="P33" s="225">
        <f t="shared" si="0"/>
        <v>0.80910000000000004</v>
      </c>
      <c r="Q33" s="173">
        <v>1</v>
      </c>
      <c r="R33" s="158"/>
      <c r="S33" s="173">
        <f t="shared" si="3"/>
        <v>1</v>
      </c>
      <c r="T33" s="226">
        <f>+L33</f>
        <v>0.71630000000000005</v>
      </c>
      <c r="U33" s="225">
        <f t="shared" si="2"/>
        <v>0.71630000000000005</v>
      </c>
      <c r="V33" s="224" t="s">
        <v>341</v>
      </c>
      <c r="W33" s="174" t="s">
        <v>340</v>
      </c>
    </row>
    <row r="34" spans="1:23" s="170" customFormat="1" ht="48" customHeight="1" x14ac:dyDescent="0.2">
      <c r="A34" s="176"/>
      <c r="B34" s="198"/>
      <c r="C34" s="198"/>
      <c r="D34" s="198"/>
      <c r="E34" s="198"/>
      <c r="F34" s="198"/>
      <c r="G34" s="177"/>
      <c r="H34" s="178"/>
      <c r="I34" s="179"/>
      <c r="J34" s="178"/>
      <c r="K34" s="178"/>
      <c r="L34" s="178"/>
      <c r="M34" s="179"/>
      <c r="N34" s="179"/>
      <c r="O34" s="179"/>
      <c r="P34" s="179"/>
      <c r="Q34" s="179"/>
      <c r="R34" s="178"/>
      <c r="S34" s="178"/>
      <c r="T34" s="178"/>
      <c r="U34" s="179"/>
      <c r="V34" s="223"/>
      <c r="W34" s="179"/>
    </row>
    <row r="35" spans="1:23" s="170" customFormat="1" ht="37.5" customHeight="1" x14ac:dyDescent="0.2">
      <c r="A35" s="303" t="s">
        <v>323</v>
      </c>
      <c r="B35" s="304"/>
      <c r="C35" s="304"/>
      <c r="D35" s="304"/>
      <c r="E35" s="304"/>
      <c r="F35" s="304"/>
      <c r="G35" s="304"/>
      <c r="H35" s="304"/>
      <c r="I35" s="304"/>
      <c r="J35" s="304"/>
      <c r="K35" s="304"/>
      <c r="L35" s="304"/>
      <c r="M35" s="304"/>
      <c r="N35" s="304"/>
      <c r="O35" s="304"/>
      <c r="P35" s="304"/>
      <c r="Q35" s="304"/>
      <c r="R35" s="304"/>
      <c r="S35" s="304"/>
      <c r="T35" s="304"/>
      <c r="U35" s="304"/>
      <c r="V35" s="304"/>
      <c r="W35" s="304"/>
    </row>
    <row r="36" spans="1:23" ht="46.5" customHeight="1" x14ac:dyDescent="0.2">
      <c r="A36" s="305" t="s">
        <v>324</v>
      </c>
      <c r="B36" s="306"/>
      <c r="C36" s="306"/>
      <c r="D36" s="306"/>
      <c r="E36" s="306"/>
      <c r="F36" s="306"/>
      <c r="G36" s="306"/>
      <c r="H36" s="306"/>
      <c r="I36" s="306"/>
      <c r="J36" s="306"/>
      <c r="K36" s="306"/>
      <c r="L36" s="306"/>
      <c r="M36" s="306"/>
      <c r="N36" s="306"/>
      <c r="O36" s="306"/>
      <c r="P36" s="306"/>
      <c r="Q36" s="306"/>
      <c r="R36" s="306"/>
      <c r="S36" s="306"/>
      <c r="T36" s="306"/>
      <c r="U36" s="306"/>
      <c r="V36" s="306"/>
      <c r="W36" s="306"/>
    </row>
  </sheetData>
  <mergeCells count="34">
    <mergeCell ref="A9:A15"/>
    <mergeCell ref="G7:G8"/>
    <mergeCell ref="C7:C8"/>
    <mergeCell ref="E7:E8"/>
    <mergeCell ref="H7:H8"/>
    <mergeCell ref="B7:B8"/>
    <mergeCell ref="F7:F8"/>
    <mergeCell ref="A1:B3"/>
    <mergeCell ref="U1:W1"/>
    <mergeCell ref="U2:W2"/>
    <mergeCell ref="U3:W3"/>
    <mergeCell ref="C1:T3"/>
    <mergeCell ref="A5:W5"/>
    <mergeCell ref="D7:D8"/>
    <mergeCell ref="J7:J8"/>
    <mergeCell ref="K7:K8"/>
    <mergeCell ref="I7:I8"/>
    <mergeCell ref="W7:W8"/>
    <mergeCell ref="A35:W35"/>
    <mergeCell ref="A36:W36"/>
    <mergeCell ref="P7:P8"/>
    <mergeCell ref="U7:U8"/>
    <mergeCell ref="V7:V8"/>
    <mergeCell ref="Q7:Q8"/>
    <mergeCell ref="R7:R8"/>
    <mergeCell ref="S7:S8"/>
    <mergeCell ref="T7:T8"/>
    <mergeCell ref="A32:A33"/>
    <mergeCell ref="A19:A22"/>
    <mergeCell ref="A23:A25"/>
    <mergeCell ref="A26:A31"/>
    <mergeCell ref="A16:A18"/>
    <mergeCell ref="L7:O7"/>
    <mergeCell ref="A7:A8"/>
  </mergeCells>
  <conditionalFormatting sqref="Q9:T9 Q11:T25 Q27:T33 R10:T10">
    <cfRule type="expression" dxfId="8" priority="7" stopIfTrue="1">
      <formula>$C9="Número"</formula>
    </cfRule>
    <cfRule type="expression" dxfId="7" priority="8" stopIfTrue="1">
      <formula>$C9="Porcentaje"</formula>
    </cfRule>
    <cfRule type="expression" dxfId="6" priority="9" stopIfTrue="1">
      <formula>$C9="Índice"</formula>
    </cfRule>
  </conditionalFormatting>
  <conditionalFormatting sqref="F27:K33 F9:K25">
    <cfRule type="expression" dxfId="5" priority="4" stopIfTrue="1">
      <formula>$C9="Número"</formula>
    </cfRule>
    <cfRule type="expression" dxfId="4" priority="5" stopIfTrue="1">
      <formula>$C9="Porcentaje"</formula>
    </cfRule>
    <cfRule type="expression" dxfId="3" priority="6" stopIfTrue="1">
      <formula>$C9="Índice"</formula>
    </cfRule>
  </conditionalFormatting>
  <conditionalFormatting sqref="Q10">
    <cfRule type="expression" dxfId="2" priority="1" stopIfTrue="1">
      <formula>$C10="Número"</formula>
    </cfRule>
    <cfRule type="expression" dxfId="1" priority="2" stopIfTrue="1">
      <formula>$C10="Porcentaje"</formula>
    </cfRule>
    <cfRule type="expression" dxfId="0" priority="3" stopIfTrue="1">
      <formula>$C10="Índice"</formula>
    </cfRule>
  </conditionalFormatting>
  <printOptions horizontalCentered="1"/>
  <pageMargins left="0.23622047244094491" right="0.23622047244094491" top="0.35433070866141736" bottom="0.35433070866141736" header="0.31496062992125984" footer="0.31496062992125984"/>
  <pageSetup scale="26" fitToHeight="2" orientation="landscape" r:id="rId1"/>
  <headerFooter differentFirst="1">
    <oddFooter>&amp;C&amp;"Arial Narrow,Normal"&amp;9Página &amp;P de &amp;N</oddFooter>
  </headerFooter>
  <colBreaks count="1" manualBreakCount="1">
    <brk id="2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CC3B0-F966-EB4D-BF36-E59BCCB69C50}">
  <sheetPr>
    <tabColor rgb="FFFFFF00"/>
  </sheetPr>
  <dimension ref="A1:T229"/>
  <sheetViews>
    <sheetView tabSelected="1" topLeftCell="M80" zoomScale="90" zoomScaleNormal="90" zoomScalePageLayoutView="30" workbookViewId="0">
      <selection activeCell="S87" sqref="S87:S94"/>
    </sheetView>
  </sheetViews>
  <sheetFormatPr baseColWidth="10" defaultColWidth="11.5" defaultRowHeight="16" x14ac:dyDescent="0.2"/>
  <cols>
    <col min="1" max="1" width="33.5" style="39" customWidth="1"/>
    <col min="2" max="2" width="28" style="44" customWidth="1"/>
    <col min="3" max="4" width="37.5" style="44" hidden="1" customWidth="1"/>
    <col min="5" max="5" width="23.1640625" style="44" customWidth="1"/>
    <col min="6" max="6" width="24.6640625" style="45" customWidth="1"/>
    <col min="7" max="7" width="47.1640625" style="46" customWidth="1"/>
    <col min="8" max="8" width="59.5" style="47" hidden="1" customWidth="1"/>
    <col min="9" max="9" width="5.83203125" style="46" hidden="1" customWidth="1"/>
    <col min="10" max="10" width="32.1640625" style="46" customWidth="1"/>
    <col min="11" max="11" width="12.1640625" style="45" customWidth="1"/>
    <col min="12" max="12" width="9.83203125" style="45" bestFit="1" customWidth="1"/>
    <col min="13" max="13" width="16.83203125" style="45" bestFit="1" customWidth="1"/>
    <col min="14" max="14" width="11" style="45" customWidth="1"/>
    <col min="15" max="15" width="12.5" style="45" customWidth="1"/>
    <col min="16" max="16" width="19.83203125" style="45" customWidth="1"/>
    <col min="17" max="17" width="23.83203125" style="45" hidden="1" customWidth="1"/>
    <col min="18" max="18" width="39.5" style="45" customWidth="1"/>
    <col min="19" max="19" width="101.1640625" style="34" customWidth="1"/>
    <col min="20" max="16384" width="11.5" style="39"/>
  </cols>
  <sheetData>
    <row r="1" spans="1:20" s="31" customFormat="1" ht="44.25" customHeight="1" x14ac:dyDescent="0.2">
      <c r="A1" s="446"/>
      <c r="B1" s="447"/>
      <c r="C1" s="448"/>
      <c r="D1" s="455" t="s">
        <v>416</v>
      </c>
      <c r="E1" s="456"/>
      <c r="F1" s="456"/>
      <c r="G1" s="456"/>
      <c r="H1" s="456"/>
      <c r="I1" s="456"/>
      <c r="J1" s="456"/>
      <c r="K1" s="456"/>
      <c r="L1" s="456"/>
      <c r="M1" s="456"/>
      <c r="N1" s="456"/>
      <c r="O1" s="456"/>
      <c r="P1" s="456"/>
      <c r="Q1" s="457"/>
      <c r="R1" s="30" t="s">
        <v>69</v>
      </c>
    </row>
    <row r="2" spans="1:20" s="31" customFormat="1" ht="30.75" customHeight="1" x14ac:dyDescent="0.2">
      <c r="A2" s="449"/>
      <c r="B2" s="450"/>
      <c r="C2" s="451"/>
      <c r="D2" s="458"/>
      <c r="E2" s="459"/>
      <c r="F2" s="460"/>
      <c r="G2" s="460"/>
      <c r="H2" s="460"/>
      <c r="I2" s="460"/>
      <c r="J2" s="460"/>
      <c r="K2" s="460"/>
      <c r="L2" s="460"/>
      <c r="M2" s="460"/>
      <c r="N2" s="460"/>
      <c r="O2" s="460"/>
      <c r="P2" s="460"/>
      <c r="Q2" s="461"/>
      <c r="R2" s="32" t="s">
        <v>70</v>
      </c>
    </row>
    <row r="3" spans="1:20" s="33" customFormat="1" ht="35.25" customHeight="1" x14ac:dyDescent="0.2">
      <c r="A3" s="452"/>
      <c r="B3" s="453"/>
      <c r="C3" s="454"/>
      <c r="D3" s="462"/>
      <c r="E3" s="463"/>
      <c r="F3" s="463"/>
      <c r="G3" s="463"/>
      <c r="H3" s="463"/>
      <c r="I3" s="463"/>
      <c r="J3" s="463"/>
      <c r="K3" s="463"/>
      <c r="L3" s="463"/>
      <c r="M3" s="463"/>
      <c r="N3" s="463"/>
      <c r="O3" s="463"/>
      <c r="P3" s="463"/>
      <c r="Q3" s="464"/>
      <c r="R3" s="30" t="s">
        <v>71</v>
      </c>
      <c r="S3" s="31"/>
    </row>
    <row r="4" spans="1:20" s="34" customFormat="1" ht="17" thickBot="1" x14ac:dyDescent="0.25">
      <c r="B4" s="35"/>
      <c r="C4" s="35"/>
      <c r="D4" s="35"/>
      <c r="E4" s="35"/>
      <c r="F4" s="36"/>
      <c r="G4" s="37"/>
      <c r="H4" s="38"/>
      <c r="I4" s="37"/>
      <c r="J4" s="37"/>
      <c r="K4" s="36"/>
      <c r="L4" s="36"/>
      <c r="M4" s="36"/>
      <c r="N4" s="36"/>
      <c r="O4" s="36"/>
      <c r="P4" s="36"/>
      <c r="Q4" s="36"/>
      <c r="R4" s="36"/>
    </row>
    <row r="5" spans="1:20" ht="50.25" customHeight="1" x14ac:dyDescent="0.2">
      <c r="A5" s="465" t="s">
        <v>72</v>
      </c>
      <c r="B5" s="467" t="s">
        <v>0</v>
      </c>
      <c r="C5" s="468" t="s">
        <v>73</v>
      </c>
      <c r="D5" s="468" t="s">
        <v>74</v>
      </c>
      <c r="E5" s="468" t="s">
        <v>213</v>
      </c>
      <c r="F5" s="467" t="s">
        <v>206</v>
      </c>
      <c r="G5" s="467" t="s">
        <v>1</v>
      </c>
      <c r="H5" s="468" t="s">
        <v>75</v>
      </c>
      <c r="I5" s="468" t="s">
        <v>76</v>
      </c>
      <c r="J5" s="468" t="s">
        <v>77</v>
      </c>
      <c r="K5" s="467" t="s">
        <v>78</v>
      </c>
      <c r="L5" s="467" t="s">
        <v>79</v>
      </c>
      <c r="M5" s="467"/>
      <c r="N5" s="467"/>
      <c r="O5" s="467"/>
      <c r="P5" s="467"/>
      <c r="Q5" s="467" t="s">
        <v>80</v>
      </c>
      <c r="R5" s="465" t="s">
        <v>2</v>
      </c>
      <c r="S5" s="444" t="s">
        <v>415</v>
      </c>
      <c r="T5" s="39" t="s">
        <v>63</v>
      </c>
    </row>
    <row r="6" spans="1:20" ht="46.5" customHeight="1" thickBot="1" x14ac:dyDescent="0.25">
      <c r="A6" s="466"/>
      <c r="B6" s="468"/>
      <c r="C6" s="469"/>
      <c r="D6" s="469"/>
      <c r="E6" s="470"/>
      <c r="F6" s="468"/>
      <c r="G6" s="468"/>
      <c r="H6" s="469"/>
      <c r="I6" s="469"/>
      <c r="J6" s="469"/>
      <c r="K6" s="468"/>
      <c r="L6" s="48" t="s">
        <v>81</v>
      </c>
      <c r="M6" s="48">
        <v>2020</v>
      </c>
      <c r="N6" s="48">
        <v>2021</v>
      </c>
      <c r="O6" s="48">
        <v>2022</v>
      </c>
      <c r="P6" s="59" t="s">
        <v>82</v>
      </c>
      <c r="Q6" s="468"/>
      <c r="R6" s="466"/>
      <c r="S6" s="445"/>
    </row>
    <row r="7" spans="1:20" ht="57" customHeight="1" x14ac:dyDescent="0.2">
      <c r="A7" s="395" t="s">
        <v>179</v>
      </c>
      <c r="B7" s="338" t="s">
        <v>138</v>
      </c>
      <c r="C7" s="418" t="s">
        <v>84</v>
      </c>
      <c r="D7" s="367" t="s">
        <v>85</v>
      </c>
      <c r="E7" s="351" t="s">
        <v>214</v>
      </c>
      <c r="F7" s="354" t="s">
        <v>207</v>
      </c>
      <c r="G7" s="335" t="s">
        <v>305</v>
      </c>
      <c r="H7" s="429" t="s">
        <v>86</v>
      </c>
      <c r="I7" s="432" t="s">
        <v>87</v>
      </c>
      <c r="J7" s="60" t="s">
        <v>88</v>
      </c>
      <c r="K7" s="66">
        <v>6.7999999999999996E-3</v>
      </c>
      <c r="L7" s="66">
        <v>8.9999999999999993E-3</v>
      </c>
      <c r="M7" s="66" t="s">
        <v>185</v>
      </c>
      <c r="N7" s="66" t="s">
        <v>187</v>
      </c>
      <c r="O7" s="66" t="s">
        <v>186</v>
      </c>
      <c r="P7" s="67" t="s">
        <v>192</v>
      </c>
      <c r="Q7" s="436" t="s">
        <v>89</v>
      </c>
      <c r="R7" s="374" t="s">
        <v>140</v>
      </c>
      <c r="S7" s="397" t="s">
        <v>393</v>
      </c>
    </row>
    <row r="8" spans="1:20" ht="21" customHeight="1" x14ac:dyDescent="0.2">
      <c r="A8" s="396"/>
      <c r="B8" s="339"/>
      <c r="C8" s="419"/>
      <c r="D8" s="368"/>
      <c r="E8" s="352"/>
      <c r="F8" s="355"/>
      <c r="G8" s="336"/>
      <c r="H8" s="430"/>
      <c r="I8" s="433"/>
      <c r="J8" s="55" t="s">
        <v>174</v>
      </c>
      <c r="K8" s="68"/>
      <c r="L8" s="104">
        <v>7.3600000000000002E-3</v>
      </c>
      <c r="M8" s="68"/>
      <c r="N8" s="68"/>
      <c r="O8" s="68"/>
      <c r="P8" s="112">
        <v>7.3600000000000002E-3</v>
      </c>
      <c r="Q8" s="437"/>
      <c r="R8" s="375"/>
      <c r="S8" s="398"/>
    </row>
    <row r="9" spans="1:20" ht="23.25" customHeight="1" x14ac:dyDescent="0.2">
      <c r="A9" s="396"/>
      <c r="B9" s="339"/>
      <c r="C9" s="419"/>
      <c r="D9" s="368"/>
      <c r="E9" s="352"/>
      <c r="F9" s="355"/>
      <c r="G9" s="336"/>
      <c r="H9" s="430"/>
      <c r="I9" s="433"/>
      <c r="J9" s="55" t="s">
        <v>177</v>
      </c>
      <c r="K9" s="68"/>
      <c r="L9" s="69">
        <f>+L8/L7</f>
        <v>0.81777777777777783</v>
      </c>
      <c r="M9" s="68"/>
      <c r="N9" s="68"/>
      <c r="O9" s="68"/>
      <c r="P9" s="70">
        <v>0.49099999999999999</v>
      </c>
      <c r="Q9" s="437"/>
      <c r="R9" s="375"/>
      <c r="S9" s="398"/>
    </row>
    <row r="10" spans="1:20" ht="23.25" customHeight="1" x14ac:dyDescent="0.2">
      <c r="A10" s="396"/>
      <c r="B10" s="339"/>
      <c r="C10" s="419"/>
      <c r="D10" s="368"/>
      <c r="E10" s="352"/>
      <c r="F10" s="355"/>
      <c r="G10" s="336"/>
      <c r="H10" s="430"/>
      <c r="I10" s="433"/>
      <c r="J10" s="56" t="s">
        <v>175</v>
      </c>
      <c r="K10" s="68"/>
      <c r="L10" s="68"/>
      <c r="M10" s="246">
        <v>8.3999999999999995E-3</v>
      </c>
      <c r="N10" s="68"/>
      <c r="O10" s="68"/>
      <c r="P10" s="248">
        <v>8.3999999999999995E-3</v>
      </c>
      <c r="Q10" s="437"/>
      <c r="R10" s="375"/>
      <c r="S10" s="398"/>
    </row>
    <row r="11" spans="1:20" ht="17" x14ac:dyDescent="0.2">
      <c r="A11" s="396"/>
      <c r="B11" s="339"/>
      <c r="C11" s="419"/>
      <c r="D11" s="368"/>
      <c r="E11" s="352"/>
      <c r="F11" s="355"/>
      <c r="G11" s="336"/>
      <c r="H11" s="430"/>
      <c r="I11" s="433"/>
      <c r="J11" s="256" t="s">
        <v>178</v>
      </c>
      <c r="K11" s="262"/>
      <c r="L11" s="262"/>
      <c r="M11" s="246">
        <v>7.6E-3</v>
      </c>
      <c r="N11" s="262"/>
      <c r="O11" s="262"/>
      <c r="P11" s="248">
        <v>0.56000000000000005</v>
      </c>
      <c r="Q11" s="437"/>
      <c r="R11" s="375"/>
      <c r="S11" s="398"/>
    </row>
    <row r="12" spans="1:20" ht="30.75" customHeight="1" thickBot="1" x14ac:dyDescent="0.25">
      <c r="A12" s="396"/>
      <c r="B12" s="339"/>
      <c r="C12" s="419"/>
      <c r="D12" s="368"/>
      <c r="E12" s="352"/>
      <c r="F12" s="355"/>
      <c r="G12" s="336"/>
      <c r="H12" s="431"/>
      <c r="I12" s="434"/>
      <c r="J12" s="257" t="s">
        <v>176</v>
      </c>
      <c r="K12" s="263"/>
      <c r="L12" s="258"/>
      <c r="M12" s="258"/>
      <c r="N12" s="260">
        <v>0</v>
      </c>
      <c r="O12" s="258"/>
      <c r="P12" s="344">
        <v>0</v>
      </c>
      <c r="Q12" s="438"/>
      <c r="R12" s="375"/>
      <c r="S12" s="398"/>
    </row>
    <row r="13" spans="1:20" ht="30.75" customHeight="1" x14ac:dyDescent="0.2">
      <c r="A13" s="396"/>
      <c r="B13" s="339"/>
      <c r="C13" s="419"/>
      <c r="D13" s="368"/>
      <c r="E13" s="352"/>
      <c r="F13" s="355"/>
      <c r="G13" s="336"/>
      <c r="H13" s="193"/>
      <c r="I13" s="265"/>
      <c r="J13" s="257" t="s">
        <v>392</v>
      </c>
      <c r="K13" s="275"/>
      <c r="L13" s="107"/>
      <c r="M13" s="107"/>
      <c r="N13" s="261">
        <v>0</v>
      </c>
      <c r="O13" s="107"/>
      <c r="P13" s="344"/>
      <c r="Q13" s="437"/>
      <c r="R13" s="375"/>
      <c r="S13" s="398"/>
    </row>
    <row r="14" spans="1:20" ht="30.75" customHeight="1" thickBot="1" x14ac:dyDescent="0.25">
      <c r="A14" s="396"/>
      <c r="B14" s="339"/>
      <c r="C14" s="419"/>
      <c r="D14" s="368"/>
      <c r="E14" s="352"/>
      <c r="F14" s="355"/>
      <c r="G14" s="337"/>
      <c r="H14" s="193"/>
      <c r="I14" s="194"/>
      <c r="J14" s="250" t="s">
        <v>395</v>
      </c>
      <c r="K14" s="251"/>
      <c r="L14" s="107"/>
      <c r="M14" s="276"/>
      <c r="N14" s="267">
        <v>0</v>
      </c>
      <c r="O14" s="266"/>
      <c r="P14" s="254">
        <v>0.56000000000000005</v>
      </c>
      <c r="Q14" s="437"/>
      <c r="R14" s="376"/>
      <c r="S14" s="399"/>
    </row>
    <row r="15" spans="1:20" ht="32" customHeight="1" x14ac:dyDescent="0.2">
      <c r="A15" s="396"/>
      <c r="B15" s="339"/>
      <c r="C15" s="419"/>
      <c r="D15" s="368"/>
      <c r="E15" s="352"/>
      <c r="F15" s="355"/>
      <c r="G15" s="335" t="s">
        <v>141</v>
      </c>
      <c r="H15" s="108"/>
      <c r="I15" s="109"/>
      <c r="J15" s="60" t="s">
        <v>88</v>
      </c>
      <c r="K15" s="110" t="s">
        <v>172</v>
      </c>
      <c r="L15" s="110" t="s">
        <v>188</v>
      </c>
      <c r="M15" s="110" t="s">
        <v>188</v>
      </c>
      <c r="N15" s="115" t="s">
        <v>189</v>
      </c>
      <c r="O15" s="114" t="s">
        <v>190</v>
      </c>
      <c r="P15" s="118" t="s">
        <v>191</v>
      </c>
      <c r="Q15" s="437"/>
      <c r="R15" s="378" t="s">
        <v>183</v>
      </c>
      <c r="S15" s="400" t="s">
        <v>394</v>
      </c>
    </row>
    <row r="16" spans="1:20" ht="26.25" customHeight="1" x14ac:dyDescent="0.2">
      <c r="A16" s="396"/>
      <c r="B16" s="339"/>
      <c r="C16" s="419"/>
      <c r="D16" s="368"/>
      <c r="E16" s="352"/>
      <c r="F16" s="355"/>
      <c r="G16" s="336"/>
      <c r="H16" s="57"/>
      <c r="I16" s="58"/>
      <c r="J16" s="55" t="s">
        <v>174</v>
      </c>
      <c r="K16" s="107"/>
      <c r="L16" s="69">
        <v>0</v>
      </c>
      <c r="M16" s="107"/>
      <c r="N16" s="107"/>
      <c r="O16" s="107"/>
      <c r="P16" s="70"/>
      <c r="Q16" s="437"/>
      <c r="R16" s="379"/>
      <c r="S16" s="401"/>
    </row>
    <row r="17" spans="1:19" ht="24.75" customHeight="1" x14ac:dyDescent="0.2">
      <c r="A17" s="396"/>
      <c r="B17" s="339"/>
      <c r="C17" s="419"/>
      <c r="D17" s="368"/>
      <c r="E17" s="352"/>
      <c r="F17" s="355"/>
      <c r="G17" s="336"/>
      <c r="H17" s="57"/>
      <c r="I17" s="58"/>
      <c r="J17" s="55" t="s">
        <v>177</v>
      </c>
      <c r="K17" s="107"/>
      <c r="L17" s="69">
        <v>0</v>
      </c>
      <c r="M17" s="107"/>
      <c r="N17" s="107"/>
      <c r="O17" s="107"/>
      <c r="P17" s="70"/>
      <c r="Q17" s="437"/>
      <c r="R17" s="379"/>
      <c r="S17" s="401"/>
    </row>
    <row r="18" spans="1:19" ht="24.75" customHeight="1" x14ac:dyDescent="0.2">
      <c r="A18" s="396"/>
      <c r="B18" s="339"/>
      <c r="C18" s="419"/>
      <c r="D18" s="368"/>
      <c r="E18" s="352"/>
      <c r="F18" s="355"/>
      <c r="G18" s="336"/>
      <c r="H18" s="57"/>
      <c r="I18" s="58"/>
      <c r="J18" s="56" t="s">
        <v>175</v>
      </c>
      <c r="K18" s="107"/>
      <c r="L18" s="107"/>
      <c r="M18" s="105">
        <v>0</v>
      </c>
      <c r="N18" s="107"/>
      <c r="O18" s="107"/>
      <c r="P18" s="113"/>
      <c r="Q18" s="437"/>
      <c r="R18" s="379"/>
      <c r="S18" s="401"/>
    </row>
    <row r="19" spans="1:19" ht="17" x14ac:dyDescent="0.2">
      <c r="A19" s="396"/>
      <c r="B19" s="339"/>
      <c r="C19" s="419"/>
      <c r="D19" s="368"/>
      <c r="E19" s="352"/>
      <c r="F19" s="355"/>
      <c r="G19" s="336"/>
      <c r="H19" s="57"/>
      <c r="I19" s="58"/>
      <c r="J19" s="256" t="s">
        <v>178</v>
      </c>
      <c r="K19" s="107"/>
      <c r="L19" s="107"/>
      <c r="M19" s="105">
        <v>0</v>
      </c>
      <c r="N19" s="107"/>
      <c r="O19" s="107"/>
      <c r="P19" s="113"/>
      <c r="Q19" s="437"/>
      <c r="R19" s="379"/>
      <c r="S19" s="401"/>
    </row>
    <row r="20" spans="1:19" ht="18" thickBot="1" x14ac:dyDescent="0.25">
      <c r="A20" s="396"/>
      <c r="B20" s="339"/>
      <c r="C20" s="419"/>
      <c r="D20" s="368"/>
      <c r="E20" s="352"/>
      <c r="F20" s="355"/>
      <c r="G20" s="336"/>
      <c r="H20" s="63"/>
      <c r="I20" s="255"/>
      <c r="J20" s="257" t="s">
        <v>176</v>
      </c>
      <c r="K20" s="258"/>
      <c r="L20" s="258"/>
      <c r="M20" s="258"/>
      <c r="N20" s="259">
        <v>0</v>
      </c>
      <c r="O20" s="258"/>
      <c r="P20" s="403">
        <v>0</v>
      </c>
      <c r="Q20" s="438"/>
      <c r="R20" s="379"/>
      <c r="S20" s="401"/>
    </row>
    <row r="21" spans="1:19" ht="17" x14ac:dyDescent="0.2">
      <c r="A21" s="396"/>
      <c r="B21" s="339"/>
      <c r="C21" s="419"/>
      <c r="D21" s="368"/>
      <c r="E21" s="352"/>
      <c r="F21" s="355"/>
      <c r="G21" s="336"/>
      <c r="H21" s="193"/>
      <c r="I21" s="194"/>
      <c r="J21" s="250" t="s">
        <v>392</v>
      </c>
      <c r="K21" s="107"/>
      <c r="L21" s="107"/>
      <c r="M21" s="107"/>
      <c r="N21" s="252">
        <v>0</v>
      </c>
      <c r="O21" s="107"/>
      <c r="P21" s="403"/>
      <c r="Q21" s="437"/>
      <c r="R21" s="379"/>
      <c r="S21" s="401"/>
    </row>
    <row r="22" spans="1:19" ht="18" thickBot="1" x14ac:dyDescent="0.25">
      <c r="A22" s="396"/>
      <c r="B22" s="339"/>
      <c r="C22" s="419"/>
      <c r="D22" s="368"/>
      <c r="E22" s="352"/>
      <c r="F22" s="355"/>
      <c r="G22" s="337"/>
      <c r="H22" s="193"/>
      <c r="I22" s="265"/>
      <c r="J22" s="257" t="s">
        <v>395</v>
      </c>
      <c r="K22" s="266"/>
      <c r="L22" s="107"/>
      <c r="M22" s="107"/>
      <c r="N22" s="252">
        <v>0</v>
      </c>
      <c r="O22" s="107"/>
      <c r="P22" s="253">
        <v>0</v>
      </c>
      <c r="Q22" s="437"/>
      <c r="R22" s="380"/>
      <c r="S22" s="402"/>
    </row>
    <row r="23" spans="1:19" ht="34" customHeight="1" x14ac:dyDescent="0.2">
      <c r="A23" s="396"/>
      <c r="B23" s="339"/>
      <c r="C23" s="419"/>
      <c r="D23" s="368"/>
      <c r="E23" s="352"/>
      <c r="F23" s="355"/>
      <c r="G23" s="335" t="s">
        <v>306</v>
      </c>
      <c r="H23" s="108"/>
      <c r="I23" s="109"/>
      <c r="J23" s="185" t="s">
        <v>88</v>
      </c>
      <c r="K23" s="60">
        <v>3492</v>
      </c>
      <c r="L23" s="60" t="s">
        <v>193</v>
      </c>
      <c r="M23" s="60" t="s">
        <v>194</v>
      </c>
      <c r="N23" s="60" t="s">
        <v>195</v>
      </c>
      <c r="O23" s="60" t="s">
        <v>196</v>
      </c>
      <c r="P23" s="118">
        <v>3680</v>
      </c>
      <c r="Q23" s="437"/>
      <c r="R23" s="374" t="s">
        <v>66</v>
      </c>
      <c r="S23" s="400" t="s">
        <v>398</v>
      </c>
    </row>
    <row r="24" spans="1:19" ht="27" customHeight="1" x14ac:dyDescent="0.2">
      <c r="A24" s="396"/>
      <c r="B24" s="339"/>
      <c r="C24" s="419"/>
      <c r="D24" s="368"/>
      <c r="E24" s="352"/>
      <c r="F24" s="355"/>
      <c r="G24" s="336"/>
      <c r="H24" s="57"/>
      <c r="I24" s="58"/>
      <c r="J24" s="55" t="s">
        <v>174</v>
      </c>
      <c r="K24" s="107"/>
      <c r="L24" s="133">
        <v>953</v>
      </c>
      <c r="M24" s="107"/>
      <c r="N24" s="107"/>
      <c r="O24" s="107"/>
      <c r="P24" s="135">
        <v>953</v>
      </c>
      <c r="Q24" s="437"/>
      <c r="R24" s="375"/>
      <c r="S24" s="401"/>
    </row>
    <row r="25" spans="1:19" ht="28.5" customHeight="1" x14ac:dyDescent="0.2">
      <c r="A25" s="396"/>
      <c r="B25" s="339"/>
      <c r="C25" s="419"/>
      <c r="D25" s="368"/>
      <c r="E25" s="352"/>
      <c r="F25" s="355"/>
      <c r="G25" s="336"/>
      <c r="H25" s="57"/>
      <c r="I25" s="58"/>
      <c r="J25" s="55" t="s">
        <v>177</v>
      </c>
      <c r="K25" s="107"/>
      <c r="L25" s="69">
        <v>1.036</v>
      </c>
      <c r="M25" s="107"/>
      <c r="N25" s="107"/>
      <c r="O25" s="107"/>
      <c r="P25" s="70">
        <f>P24/P23</f>
        <v>0.25896739130434782</v>
      </c>
      <c r="Q25" s="437"/>
      <c r="R25" s="375"/>
      <c r="S25" s="401"/>
    </row>
    <row r="26" spans="1:19" ht="28.5" customHeight="1" x14ac:dyDescent="0.2">
      <c r="A26" s="396"/>
      <c r="B26" s="339"/>
      <c r="C26" s="419"/>
      <c r="D26" s="368"/>
      <c r="E26" s="352"/>
      <c r="F26" s="355"/>
      <c r="G26" s="336"/>
      <c r="H26" s="57"/>
      <c r="I26" s="58"/>
      <c r="J26" s="56" t="s">
        <v>175</v>
      </c>
      <c r="K26" s="107"/>
      <c r="L26" s="107"/>
      <c r="M26" s="134">
        <v>870</v>
      </c>
      <c r="N26" s="107"/>
      <c r="O26" s="107"/>
      <c r="P26" s="136">
        <v>1823</v>
      </c>
      <c r="Q26" s="437"/>
      <c r="R26" s="375"/>
      <c r="S26" s="401"/>
    </row>
    <row r="27" spans="1:19" ht="23.25" customHeight="1" x14ac:dyDescent="0.2">
      <c r="A27" s="396"/>
      <c r="B27" s="339"/>
      <c r="C27" s="419"/>
      <c r="D27" s="368"/>
      <c r="E27" s="352"/>
      <c r="F27" s="355"/>
      <c r="G27" s="336"/>
      <c r="H27" s="57"/>
      <c r="I27" s="58"/>
      <c r="J27" s="256" t="s">
        <v>178</v>
      </c>
      <c r="K27" s="107"/>
      <c r="L27" s="107"/>
      <c r="M27" s="105">
        <v>0.94599999999999995</v>
      </c>
      <c r="N27" s="107"/>
      <c r="O27" s="107"/>
      <c r="P27" s="106">
        <v>0.495</v>
      </c>
      <c r="Q27" s="437"/>
      <c r="R27" s="375"/>
      <c r="S27" s="401"/>
    </row>
    <row r="28" spans="1:19" ht="27" customHeight="1" thickBot="1" x14ac:dyDescent="0.25">
      <c r="A28" s="396"/>
      <c r="B28" s="339"/>
      <c r="C28" s="419"/>
      <c r="D28" s="368"/>
      <c r="E28" s="352"/>
      <c r="F28" s="355"/>
      <c r="G28" s="336"/>
      <c r="H28" s="63"/>
      <c r="I28" s="255"/>
      <c r="J28" s="257" t="s">
        <v>176</v>
      </c>
      <c r="K28" s="258"/>
      <c r="L28" s="258"/>
      <c r="M28" s="258"/>
      <c r="N28" s="268">
        <v>0</v>
      </c>
      <c r="O28" s="258"/>
      <c r="P28" s="360">
        <v>2002</v>
      </c>
      <c r="Q28" s="438"/>
      <c r="R28" s="375"/>
      <c r="S28" s="401"/>
    </row>
    <row r="29" spans="1:19" ht="27" customHeight="1" x14ac:dyDescent="0.2">
      <c r="A29" s="396"/>
      <c r="B29" s="339"/>
      <c r="C29" s="419"/>
      <c r="D29" s="368"/>
      <c r="E29" s="352"/>
      <c r="F29" s="355"/>
      <c r="G29" s="336"/>
      <c r="H29" s="193"/>
      <c r="I29" s="265"/>
      <c r="J29" s="257" t="s">
        <v>392</v>
      </c>
      <c r="K29" s="266"/>
      <c r="L29" s="107"/>
      <c r="M29" s="107"/>
      <c r="N29" s="264">
        <v>179</v>
      </c>
      <c r="O29" s="107"/>
      <c r="P29" s="360"/>
      <c r="Q29" s="438"/>
      <c r="R29" s="375"/>
      <c r="S29" s="401"/>
    </row>
    <row r="30" spans="1:19" ht="27" customHeight="1" thickBot="1" x14ac:dyDescent="0.25">
      <c r="A30" s="396"/>
      <c r="B30" s="339"/>
      <c r="C30" s="419"/>
      <c r="D30" s="368"/>
      <c r="E30" s="352"/>
      <c r="F30" s="355"/>
      <c r="G30" s="337"/>
      <c r="H30" s="193"/>
      <c r="I30" s="194"/>
      <c r="J30" s="250" t="s">
        <v>395</v>
      </c>
      <c r="K30" s="107"/>
      <c r="L30" s="107"/>
      <c r="M30" s="107"/>
      <c r="N30" s="264" t="s">
        <v>396</v>
      </c>
      <c r="O30" s="107"/>
      <c r="P30" s="259" t="s">
        <v>397</v>
      </c>
      <c r="Q30" s="437"/>
      <c r="R30" s="376"/>
      <c r="S30" s="402"/>
    </row>
    <row r="31" spans="1:19" ht="34" customHeight="1" x14ac:dyDescent="0.2">
      <c r="A31" s="396"/>
      <c r="B31" s="339"/>
      <c r="C31" s="419"/>
      <c r="D31" s="368"/>
      <c r="E31" s="352"/>
      <c r="F31" s="355"/>
      <c r="G31" s="335" t="s">
        <v>307</v>
      </c>
      <c r="H31" s="108"/>
      <c r="I31" s="109"/>
      <c r="J31" s="60" t="s">
        <v>88</v>
      </c>
      <c r="K31" s="114">
        <v>327</v>
      </c>
      <c r="L31" s="114">
        <v>200</v>
      </c>
      <c r="M31" s="114" t="s">
        <v>197</v>
      </c>
      <c r="N31" s="114" t="s">
        <v>198</v>
      </c>
      <c r="O31" s="114" t="s">
        <v>199</v>
      </c>
      <c r="P31" s="118">
        <v>800</v>
      </c>
      <c r="Q31" s="437"/>
      <c r="R31" s="374" t="s">
        <v>66</v>
      </c>
      <c r="S31" s="441" t="s">
        <v>173</v>
      </c>
    </row>
    <row r="32" spans="1:19" ht="17" x14ac:dyDescent="0.2">
      <c r="A32" s="396"/>
      <c r="B32" s="339"/>
      <c r="C32" s="419"/>
      <c r="D32" s="368"/>
      <c r="E32" s="352"/>
      <c r="F32" s="355"/>
      <c r="G32" s="336"/>
      <c r="H32" s="57"/>
      <c r="I32" s="58"/>
      <c r="J32" s="55" t="s">
        <v>174</v>
      </c>
      <c r="K32" s="107"/>
      <c r="L32" s="133">
        <v>201</v>
      </c>
      <c r="M32" s="107"/>
      <c r="N32" s="107"/>
      <c r="O32" s="107"/>
      <c r="P32" s="135">
        <v>201</v>
      </c>
      <c r="Q32" s="437"/>
      <c r="R32" s="375"/>
      <c r="S32" s="442"/>
    </row>
    <row r="33" spans="1:19" ht="17" x14ac:dyDescent="0.2">
      <c r="A33" s="396"/>
      <c r="B33" s="339"/>
      <c r="C33" s="419"/>
      <c r="D33" s="368"/>
      <c r="E33" s="352"/>
      <c r="F33" s="355"/>
      <c r="G33" s="336"/>
      <c r="H33" s="57"/>
      <c r="I33" s="58"/>
      <c r="J33" s="55" t="s">
        <v>177</v>
      </c>
      <c r="K33" s="107"/>
      <c r="L33" s="69">
        <v>1.0049999999999999</v>
      </c>
      <c r="M33" s="107"/>
      <c r="N33" s="107"/>
      <c r="O33" s="107"/>
      <c r="P33" s="70">
        <f>P32/P31</f>
        <v>0.25124999999999997</v>
      </c>
      <c r="Q33" s="437"/>
      <c r="R33" s="375"/>
      <c r="S33" s="442"/>
    </row>
    <row r="34" spans="1:19" ht="17" x14ac:dyDescent="0.2">
      <c r="A34" s="396"/>
      <c r="B34" s="339"/>
      <c r="C34" s="419"/>
      <c r="D34" s="368"/>
      <c r="E34" s="352"/>
      <c r="F34" s="355"/>
      <c r="G34" s="336"/>
      <c r="H34" s="57"/>
      <c r="I34" s="58"/>
      <c r="J34" s="56" t="s">
        <v>175</v>
      </c>
      <c r="K34" s="107"/>
      <c r="L34" s="107"/>
      <c r="M34" s="134">
        <v>246</v>
      </c>
      <c r="N34" s="107"/>
      <c r="O34" s="107"/>
      <c r="P34" s="136">
        <v>447</v>
      </c>
      <c r="Q34" s="437"/>
      <c r="R34" s="375"/>
      <c r="S34" s="442"/>
    </row>
    <row r="35" spans="1:19" ht="17" x14ac:dyDescent="0.2">
      <c r="A35" s="396"/>
      <c r="B35" s="339"/>
      <c r="C35" s="419"/>
      <c r="D35" s="368"/>
      <c r="E35" s="352"/>
      <c r="F35" s="355"/>
      <c r="G35" s="336"/>
      <c r="H35" s="57"/>
      <c r="I35" s="58"/>
      <c r="J35" s="256" t="s">
        <v>178</v>
      </c>
      <c r="K35" s="107"/>
      <c r="L35" s="107"/>
      <c r="M35" s="105">
        <v>1.23</v>
      </c>
      <c r="N35" s="107"/>
      <c r="O35" s="107"/>
      <c r="P35" s="106">
        <v>0.55900000000000005</v>
      </c>
      <c r="Q35" s="437"/>
      <c r="R35" s="375"/>
      <c r="S35" s="442"/>
    </row>
    <row r="36" spans="1:19" ht="18" thickBot="1" x14ac:dyDescent="0.25">
      <c r="A36" s="396"/>
      <c r="B36" s="339"/>
      <c r="C36" s="419"/>
      <c r="D36" s="368"/>
      <c r="E36" s="352"/>
      <c r="F36" s="355"/>
      <c r="G36" s="336"/>
      <c r="H36" s="63"/>
      <c r="I36" s="255"/>
      <c r="J36" s="257" t="s">
        <v>176</v>
      </c>
      <c r="K36" s="258"/>
      <c r="L36" s="258"/>
      <c r="M36" s="258"/>
      <c r="N36" s="259">
        <v>0</v>
      </c>
      <c r="O36" s="258"/>
      <c r="P36" s="377">
        <v>163</v>
      </c>
      <c r="Q36" s="438"/>
      <c r="R36" s="375"/>
      <c r="S36" s="442"/>
    </row>
    <row r="37" spans="1:19" ht="17" x14ac:dyDescent="0.2">
      <c r="A37" s="396"/>
      <c r="B37" s="339"/>
      <c r="C37" s="419"/>
      <c r="D37" s="368"/>
      <c r="E37" s="352"/>
      <c r="F37" s="355"/>
      <c r="G37" s="336"/>
      <c r="H37" s="193"/>
      <c r="I37" s="194"/>
      <c r="J37" s="257" t="s">
        <v>392</v>
      </c>
      <c r="K37" s="107"/>
      <c r="L37" s="107"/>
      <c r="M37" s="107"/>
      <c r="N37" s="264">
        <v>163</v>
      </c>
      <c r="O37" s="107"/>
      <c r="P37" s="377"/>
      <c r="Q37" s="437"/>
      <c r="R37" s="375"/>
      <c r="S37" s="442"/>
    </row>
    <row r="38" spans="1:19" ht="18" thickBot="1" x14ac:dyDescent="0.25">
      <c r="A38" s="396"/>
      <c r="B38" s="339"/>
      <c r="C38" s="419"/>
      <c r="D38" s="368"/>
      <c r="E38" s="352"/>
      <c r="F38" s="355"/>
      <c r="G38" s="337"/>
      <c r="H38" s="193"/>
      <c r="I38" s="194"/>
      <c r="J38" s="250" t="s">
        <v>395</v>
      </c>
      <c r="K38" s="107"/>
      <c r="L38" s="107"/>
      <c r="M38" s="107"/>
      <c r="N38" s="274">
        <v>0.81499999999999995</v>
      </c>
      <c r="O38" s="107"/>
      <c r="P38" s="254" t="s">
        <v>399</v>
      </c>
      <c r="Q38" s="437"/>
      <c r="R38" s="376"/>
      <c r="S38" s="443"/>
    </row>
    <row r="39" spans="1:19" ht="32" customHeight="1" x14ac:dyDescent="0.2">
      <c r="A39" s="396"/>
      <c r="B39" s="339"/>
      <c r="C39" s="419"/>
      <c r="D39" s="368"/>
      <c r="E39" s="352"/>
      <c r="F39" s="355"/>
      <c r="G39" s="411" t="s">
        <v>308</v>
      </c>
      <c r="H39" s="108"/>
      <c r="I39" s="109"/>
      <c r="J39" s="60" t="s">
        <v>88</v>
      </c>
      <c r="K39" s="114">
        <v>1160</v>
      </c>
      <c r="L39" s="114" t="s">
        <v>200</v>
      </c>
      <c r="M39" s="114" t="s">
        <v>201</v>
      </c>
      <c r="N39" s="115" t="s">
        <v>202</v>
      </c>
      <c r="O39" s="114" t="s">
        <v>203</v>
      </c>
      <c r="P39" s="117" t="s">
        <v>204</v>
      </c>
      <c r="Q39" s="437"/>
      <c r="R39" s="374" t="s">
        <v>66</v>
      </c>
      <c r="S39" s="441" t="s">
        <v>173</v>
      </c>
    </row>
    <row r="40" spans="1:19" ht="17" x14ac:dyDescent="0.2">
      <c r="A40" s="396"/>
      <c r="B40" s="339"/>
      <c r="C40" s="419"/>
      <c r="D40" s="368"/>
      <c r="E40" s="352"/>
      <c r="F40" s="355"/>
      <c r="G40" s="412"/>
      <c r="H40" s="57"/>
      <c r="I40" s="58"/>
      <c r="J40" s="55" t="s">
        <v>174</v>
      </c>
      <c r="K40" s="107"/>
      <c r="L40" s="133">
        <v>641</v>
      </c>
      <c r="M40" s="107"/>
      <c r="N40" s="107"/>
      <c r="O40" s="107"/>
      <c r="P40" s="135">
        <v>641</v>
      </c>
      <c r="Q40" s="437"/>
      <c r="R40" s="375"/>
      <c r="S40" s="442"/>
    </row>
    <row r="41" spans="1:19" ht="17" x14ac:dyDescent="0.2">
      <c r="A41" s="396"/>
      <c r="B41" s="339"/>
      <c r="C41" s="419"/>
      <c r="D41" s="368"/>
      <c r="E41" s="352"/>
      <c r="F41" s="355"/>
      <c r="G41" s="412"/>
      <c r="H41" s="57"/>
      <c r="I41" s="58"/>
      <c r="J41" s="55" t="s">
        <v>177</v>
      </c>
      <c r="K41" s="107"/>
      <c r="L41" s="69">
        <v>0.94299999999999995</v>
      </c>
      <c r="M41" s="107"/>
      <c r="N41" s="107"/>
      <c r="O41" s="107"/>
      <c r="P41" s="70">
        <v>0.18</v>
      </c>
      <c r="Q41" s="437"/>
      <c r="R41" s="375"/>
      <c r="S41" s="442"/>
    </row>
    <row r="42" spans="1:19" ht="17" x14ac:dyDescent="0.2">
      <c r="A42" s="396"/>
      <c r="B42" s="339"/>
      <c r="C42" s="419"/>
      <c r="D42" s="368"/>
      <c r="E42" s="352"/>
      <c r="F42" s="355"/>
      <c r="G42" s="412"/>
      <c r="H42" s="57"/>
      <c r="I42" s="58"/>
      <c r="J42" s="56" t="s">
        <v>175</v>
      </c>
      <c r="K42" s="107"/>
      <c r="L42" s="107"/>
      <c r="M42" s="134">
        <v>884</v>
      </c>
      <c r="N42" s="107"/>
      <c r="O42" s="107"/>
      <c r="P42" s="138">
        <v>1525</v>
      </c>
      <c r="Q42" s="437"/>
      <c r="R42" s="375"/>
      <c r="S42" s="442"/>
    </row>
    <row r="43" spans="1:19" ht="17" x14ac:dyDescent="0.2">
      <c r="A43" s="396"/>
      <c r="B43" s="339"/>
      <c r="C43" s="419"/>
      <c r="D43" s="368"/>
      <c r="E43" s="352"/>
      <c r="F43" s="355"/>
      <c r="G43" s="412"/>
      <c r="H43" s="57"/>
      <c r="I43" s="58"/>
      <c r="J43" s="256" t="s">
        <v>178</v>
      </c>
      <c r="K43" s="107"/>
      <c r="L43" s="107"/>
      <c r="M43" s="105">
        <v>1.4730000000000001</v>
      </c>
      <c r="N43" s="107"/>
      <c r="O43" s="107"/>
      <c r="P43" s="106">
        <v>0.42799999999999999</v>
      </c>
      <c r="Q43" s="437"/>
      <c r="R43" s="375"/>
      <c r="S43" s="442"/>
    </row>
    <row r="44" spans="1:19" ht="18" thickBot="1" x14ac:dyDescent="0.25">
      <c r="A44" s="396"/>
      <c r="B44" s="339"/>
      <c r="C44" s="419"/>
      <c r="D44" s="368"/>
      <c r="E44" s="352"/>
      <c r="F44" s="355"/>
      <c r="G44" s="412"/>
      <c r="H44" s="63"/>
      <c r="I44" s="255"/>
      <c r="J44" s="257" t="s">
        <v>176</v>
      </c>
      <c r="K44" s="258"/>
      <c r="L44" s="258"/>
      <c r="M44" s="258"/>
      <c r="N44" s="259">
        <v>0</v>
      </c>
      <c r="O44" s="258"/>
      <c r="P44" s="377">
        <v>544</v>
      </c>
      <c r="Q44" s="438"/>
      <c r="R44" s="375"/>
      <c r="S44" s="442"/>
    </row>
    <row r="45" spans="1:19" ht="17" x14ac:dyDescent="0.2">
      <c r="A45" s="396"/>
      <c r="B45" s="339"/>
      <c r="C45" s="419"/>
      <c r="D45" s="368"/>
      <c r="E45" s="352"/>
      <c r="F45" s="355"/>
      <c r="G45" s="412"/>
      <c r="H45" s="193"/>
      <c r="I45" s="194"/>
      <c r="J45" s="257" t="s">
        <v>392</v>
      </c>
      <c r="K45" s="107"/>
      <c r="L45" s="107"/>
      <c r="M45" s="107"/>
      <c r="N45" s="264">
        <v>544</v>
      </c>
      <c r="O45" s="107"/>
      <c r="P45" s="377"/>
      <c r="Q45" s="437"/>
      <c r="R45" s="375"/>
      <c r="S45" s="442"/>
    </row>
    <row r="46" spans="1:19" ht="18" thickBot="1" x14ac:dyDescent="0.25">
      <c r="A46" s="396"/>
      <c r="B46" s="339"/>
      <c r="C46" s="419"/>
      <c r="D46" s="368"/>
      <c r="E46" s="352"/>
      <c r="F46" s="355"/>
      <c r="G46" s="413"/>
      <c r="H46" s="193"/>
      <c r="I46" s="194"/>
      <c r="J46" s="250" t="s">
        <v>395</v>
      </c>
      <c r="K46" s="107"/>
      <c r="L46" s="107"/>
      <c r="M46" s="107"/>
      <c r="N46" s="274">
        <v>0.32</v>
      </c>
      <c r="O46" s="107"/>
      <c r="P46" s="269">
        <v>0.58120000000000005</v>
      </c>
      <c r="Q46" s="437"/>
      <c r="R46" s="376"/>
      <c r="S46" s="443"/>
    </row>
    <row r="47" spans="1:19" ht="17" customHeight="1" x14ac:dyDescent="0.2">
      <c r="A47" s="396"/>
      <c r="B47" s="339"/>
      <c r="C47" s="419"/>
      <c r="D47" s="368"/>
      <c r="E47" s="352"/>
      <c r="F47" s="355"/>
      <c r="G47" s="335" t="s">
        <v>146</v>
      </c>
      <c r="H47" s="108"/>
      <c r="I47" s="109"/>
      <c r="J47" s="60" t="s">
        <v>88</v>
      </c>
      <c r="K47" s="114">
        <v>0</v>
      </c>
      <c r="L47" s="114">
        <v>3500</v>
      </c>
      <c r="M47" s="114">
        <v>5000</v>
      </c>
      <c r="N47" s="115">
        <v>17000</v>
      </c>
      <c r="O47" s="114">
        <v>8500</v>
      </c>
      <c r="P47" s="118">
        <v>34000</v>
      </c>
      <c r="Q47" s="437"/>
      <c r="R47" s="378" t="s">
        <v>66</v>
      </c>
      <c r="S47" s="400" t="s">
        <v>401</v>
      </c>
    </row>
    <row r="48" spans="1:19" ht="17" x14ac:dyDescent="0.2">
      <c r="A48" s="396"/>
      <c r="B48" s="339"/>
      <c r="C48" s="419"/>
      <c r="D48" s="368"/>
      <c r="E48" s="352"/>
      <c r="F48" s="355"/>
      <c r="G48" s="336"/>
      <c r="H48" s="57"/>
      <c r="I48" s="58"/>
      <c r="J48" s="55" t="s">
        <v>174</v>
      </c>
      <c r="K48" s="107"/>
      <c r="L48" s="133">
        <v>3776</v>
      </c>
      <c r="M48" s="107"/>
      <c r="N48" s="107"/>
      <c r="O48" s="107"/>
      <c r="P48" s="135">
        <v>3776</v>
      </c>
      <c r="Q48" s="437"/>
      <c r="R48" s="379"/>
      <c r="S48" s="442"/>
    </row>
    <row r="49" spans="1:19" ht="17" x14ac:dyDescent="0.2">
      <c r="A49" s="396"/>
      <c r="B49" s="339"/>
      <c r="C49" s="419"/>
      <c r="D49" s="368"/>
      <c r="E49" s="352"/>
      <c r="F49" s="355"/>
      <c r="G49" s="336"/>
      <c r="H49" s="57"/>
      <c r="I49" s="58"/>
      <c r="J49" s="55" t="s">
        <v>177</v>
      </c>
      <c r="K49" s="107"/>
      <c r="L49" s="69">
        <f>L48/L47</f>
        <v>1.078857142857143</v>
      </c>
      <c r="M49" s="107"/>
      <c r="N49" s="107"/>
      <c r="O49" s="107"/>
      <c r="P49" s="70">
        <v>1.079</v>
      </c>
      <c r="Q49" s="437"/>
      <c r="R49" s="379"/>
      <c r="S49" s="442"/>
    </row>
    <row r="50" spans="1:19" ht="17" x14ac:dyDescent="0.2">
      <c r="A50" s="396"/>
      <c r="B50" s="339"/>
      <c r="C50" s="419"/>
      <c r="D50" s="368"/>
      <c r="E50" s="352"/>
      <c r="F50" s="355"/>
      <c r="G50" s="336"/>
      <c r="H50" s="57"/>
      <c r="I50" s="58"/>
      <c r="J50" s="56" t="s">
        <v>175</v>
      </c>
      <c r="K50" s="107"/>
      <c r="L50" s="107"/>
      <c r="M50" s="134">
        <v>5000</v>
      </c>
      <c r="N50" s="107"/>
      <c r="O50" s="107"/>
      <c r="P50" s="138">
        <f>M50+L48</f>
        <v>8776</v>
      </c>
      <c r="Q50" s="437"/>
      <c r="R50" s="379"/>
      <c r="S50" s="442"/>
    </row>
    <row r="51" spans="1:19" ht="17" x14ac:dyDescent="0.2">
      <c r="A51" s="396"/>
      <c r="B51" s="339"/>
      <c r="C51" s="419"/>
      <c r="D51" s="368"/>
      <c r="E51" s="352"/>
      <c r="F51" s="355"/>
      <c r="G51" s="336"/>
      <c r="H51" s="57"/>
      <c r="I51" s="58"/>
      <c r="J51" s="256" t="s">
        <v>178</v>
      </c>
      <c r="K51" s="107"/>
      <c r="L51" s="107"/>
      <c r="M51" s="105">
        <f>M50/M47</f>
        <v>1</v>
      </c>
      <c r="N51" s="107"/>
      <c r="O51" s="107"/>
      <c r="P51" s="106">
        <f>P50/P47</f>
        <v>0.25811764705882351</v>
      </c>
      <c r="Q51" s="437"/>
      <c r="R51" s="379"/>
      <c r="S51" s="442"/>
    </row>
    <row r="52" spans="1:19" ht="18" thickBot="1" x14ac:dyDescent="0.25">
      <c r="A52" s="396"/>
      <c r="B52" s="339"/>
      <c r="C52" s="419"/>
      <c r="D52" s="368"/>
      <c r="E52" s="352"/>
      <c r="F52" s="355"/>
      <c r="G52" s="336"/>
      <c r="H52" s="63"/>
      <c r="I52" s="255"/>
      <c r="J52" s="257" t="s">
        <v>176</v>
      </c>
      <c r="K52" s="258"/>
      <c r="L52" s="258"/>
      <c r="M52" s="258"/>
      <c r="N52" s="268">
        <v>0</v>
      </c>
      <c r="O52" s="258"/>
      <c r="P52" s="360">
        <v>0</v>
      </c>
      <c r="Q52" s="438"/>
      <c r="R52" s="379"/>
      <c r="S52" s="442"/>
    </row>
    <row r="53" spans="1:19" ht="17" x14ac:dyDescent="0.2">
      <c r="A53" s="396"/>
      <c r="B53" s="339"/>
      <c r="C53" s="419"/>
      <c r="D53" s="368"/>
      <c r="E53" s="352"/>
      <c r="F53" s="355"/>
      <c r="G53" s="336"/>
      <c r="H53" s="193"/>
      <c r="I53" s="194"/>
      <c r="J53" s="257" t="s">
        <v>392</v>
      </c>
      <c r="K53" s="107"/>
      <c r="L53" s="107"/>
      <c r="M53" s="107"/>
      <c r="N53" s="264">
        <v>0</v>
      </c>
      <c r="O53" s="107"/>
      <c r="P53" s="360"/>
      <c r="Q53" s="438"/>
      <c r="R53" s="379"/>
      <c r="S53" s="442"/>
    </row>
    <row r="54" spans="1:19" ht="18" thickBot="1" x14ac:dyDescent="0.25">
      <c r="A54" s="396"/>
      <c r="B54" s="339"/>
      <c r="C54" s="419"/>
      <c r="D54" s="368"/>
      <c r="E54" s="352"/>
      <c r="F54" s="355"/>
      <c r="G54" s="337"/>
      <c r="H54" s="193"/>
      <c r="I54" s="194"/>
      <c r="J54" s="250" t="s">
        <v>395</v>
      </c>
      <c r="K54" s="107"/>
      <c r="L54" s="107"/>
      <c r="M54" s="107"/>
      <c r="N54" s="252">
        <v>0</v>
      </c>
      <c r="O54" s="107"/>
      <c r="P54" s="269" t="s">
        <v>400</v>
      </c>
      <c r="Q54" s="437"/>
      <c r="R54" s="380"/>
      <c r="S54" s="443"/>
    </row>
    <row r="55" spans="1:19" ht="17" x14ac:dyDescent="0.2">
      <c r="A55" s="396"/>
      <c r="B55" s="339"/>
      <c r="C55" s="419"/>
      <c r="D55" s="368"/>
      <c r="E55" s="352"/>
      <c r="F55" s="355"/>
      <c r="G55" s="335" t="s">
        <v>147</v>
      </c>
      <c r="H55" s="414" t="s">
        <v>90</v>
      </c>
      <c r="I55" s="414" t="s">
        <v>91</v>
      </c>
      <c r="J55" s="65" t="s">
        <v>92</v>
      </c>
      <c r="K55" s="116">
        <v>0.31</v>
      </c>
      <c r="L55" s="116">
        <v>0.77</v>
      </c>
      <c r="M55" s="73">
        <v>0.8</v>
      </c>
      <c r="N55" s="73">
        <v>0.8</v>
      </c>
      <c r="O55" s="73">
        <v>0.8</v>
      </c>
      <c r="P55" s="74">
        <v>0.8</v>
      </c>
      <c r="Q55" s="437"/>
      <c r="R55" s="374" t="s">
        <v>68</v>
      </c>
      <c r="S55" s="348" t="s">
        <v>402</v>
      </c>
    </row>
    <row r="56" spans="1:19" ht="17" x14ac:dyDescent="0.2">
      <c r="A56" s="396"/>
      <c r="B56" s="339"/>
      <c r="C56" s="420"/>
      <c r="D56" s="422"/>
      <c r="E56" s="352"/>
      <c r="F56" s="355"/>
      <c r="G56" s="336"/>
      <c r="H56" s="415"/>
      <c r="I56" s="415"/>
      <c r="J56" s="55" t="s">
        <v>174</v>
      </c>
      <c r="K56" s="68"/>
      <c r="L56" s="69">
        <v>0.98</v>
      </c>
      <c r="M56" s="68"/>
      <c r="N56" s="68"/>
      <c r="O56" s="68"/>
      <c r="P56" s="70"/>
      <c r="Q56" s="439"/>
      <c r="R56" s="375"/>
      <c r="S56" s="349"/>
    </row>
    <row r="57" spans="1:19" ht="17" x14ac:dyDescent="0.2">
      <c r="A57" s="396"/>
      <c r="B57" s="339"/>
      <c r="C57" s="420"/>
      <c r="D57" s="422"/>
      <c r="E57" s="352"/>
      <c r="F57" s="355"/>
      <c r="G57" s="336"/>
      <c r="H57" s="415"/>
      <c r="I57" s="415"/>
      <c r="J57" s="55" t="s">
        <v>177</v>
      </c>
      <c r="K57" s="68"/>
      <c r="L57" s="69">
        <f>L56/L55</f>
        <v>1.2727272727272727</v>
      </c>
      <c r="M57" s="68"/>
      <c r="N57" s="68"/>
      <c r="O57" s="68"/>
      <c r="P57" s="70"/>
      <c r="Q57" s="439"/>
      <c r="R57" s="375"/>
      <c r="S57" s="349"/>
    </row>
    <row r="58" spans="1:19" ht="17" x14ac:dyDescent="0.2">
      <c r="A58" s="396"/>
      <c r="B58" s="339"/>
      <c r="C58" s="420"/>
      <c r="D58" s="422"/>
      <c r="E58" s="352"/>
      <c r="F58" s="355"/>
      <c r="G58" s="336"/>
      <c r="H58" s="415"/>
      <c r="I58" s="415"/>
      <c r="J58" s="56" t="s">
        <v>175</v>
      </c>
      <c r="K58" s="68"/>
      <c r="L58" s="68"/>
      <c r="M58" s="71">
        <v>1.07</v>
      </c>
      <c r="N58" s="68"/>
      <c r="O58" s="68"/>
      <c r="P58" s="72"/>
      <c r="Q58" s="439"/>
      <c r="R58" s="375"/>
      <c r="S58" s="349"/>
    </row>
    <row r="59" spans="1:19" ht="17" x14ac:dyDescent="0.2">
      <c r="A59" s="396"/>
      <c r="B59" s="339"/>
      <c r="C59" s="420"/>
      <c r="D59" s="422"/>
      <c r="E59" s="352"/>
      <c r="F59" s="355"/>
      <c r="G59" s="336"/>
      <c r="H59" s="415"/>
      <c r="I59" s="415"/>
      <c r="J59" s="256" t="s">
        <v>178</v>
      </c>
      <c r="K59" s="262"/>
      <c r="L59" s="262"/>
      <c r="M59" s="105">
        <f>M58/M55</f>
        <v>1.3374999999999999</v>
      </c>
      <c r="N59" s="262"/>
      <c r="O59" s="262"/>
      <c r="P59" s="106"/>
      <c r="Q59" s="439"/>
      <c r="R59" s="375"/>
      <c r="S59" s="349"/>
    </row>
    <row r="60" spans="1:19" ht="18" thickBot="1" x14ac:dyDescent="0.25">
      <c r="A60" s="396"/>
      <c r="B60" s="339"/>
      <c r="C60" s="421"/>
      <c r="D60" s="423"/>
      <c r="E60" s="352"/>
      <c r="F60" s="355"/>
      <c r="G60" s="336"/>
      <c r="H60" s="416"/>
      <c r="I60" s="417"/>
      <c r="J60" s="257" t="s">
        <v>176</v>
      </c>
      <c r="K60" s="258"/>
      <c r="L60" s="258"/>
      <c r="M60" s="258"/>
      <c r="N60" s="259">
        <v>0</v>
      </c>
      <c r="O60" s="258"/>
      <c r="P60" s="344">
        <v>0.19</v>
      </c>
      <c r="Q60" s="440"/>
      <c r="R60" s="375"/>
      <c r="S60" s="349"/>
    </row>
    <row r="61" spans="1:19" ht="17" x14ac:dyDescent="0.2">
      <c r="A61" s="396"/>
      <c r="B61" s="339"/>
      <c r="C61" s="191"/>
      <c r="D61" s="192"/>
      <c r="E61" s="352"/>
      <c r="F61" s="355"/>
      <c r="G61" s="336"/>
      <c r="H61" s="184"/>
      <c r="I61" s="184"/>
      <c r="J61" s="257" t="s">
        <v>392</v>
      </c>
      <c r="K61" s="107"/>
      <c r="L61" s="107"/>
      <c r="M61" s="107"/>
      <c r="N61" s="252">
        <v>0.19</v>
      </c>
      <c r="O61" s="107"/>
      <c r="P61" s="344"/>
      <c r="Q61" s="270"/>
      <c r="R61" s="375"/>
      <c r="S61" s="349"/>
    </row>
    <row r="62" spans="1:19" ht="18" thickBot="1" x14ac:dyDescent="0.25">
      <c r="A62" s="396"/>
      <c r="B62" s="340"/>
      <c r="C62" s="191"/>
      <c r="D62" s="192"/>
      <c r="E62" s="353"/>
      <c r="F62" s="356"/>
      <c r="G62" s="337"/>
      <c r="H62" s="184"/>
      <c r="I62" s="184"/>
      <c r="J62" s="250" t="s">
        <v>395</v>
      </c>
      <c r="K62" s="107"/>
      <c r="L62" s="107"/>
      <c r="M62" s="107"/>
      <c r="N62" s="271">
        <v>0.23749999999999999</v>
      </c>
      <c r="O62" s="107"/>
      <c r="P62" s="269">
        <v>0.23749999999999999</v>
      </c>
      <c r="Q62" s="270"/>
      <c r="R62" s="376"/>
      <c r="S62" s="350"/>
    </row>
    <row r="63" spans="1:19" ht="18" customHeight="1" x14ac:dyDescent="0.2">
      <c r="A63" s="396"/>
      <c r="B63" s="404" t="s">
        <v>180</v>
      </c>
      <c r="C63" s="424" t="s">
        <v>93</v>
      </c>
      <c r="D63" s="367"/>
      <c r="E63" s="351" t="s">
        <v>215</v>
      </c>
      <c r="F63" s="354" t="s">
        <v>208</v>
      </c>
      <c r="G63" s="335" t="s">
        <v>67</v>
      </c>
      <c r="H63" s="60" t="s">
        <v>94</v>
      </c>
      <c r="I63" s="60"/>
      <c r="J63" s="60" t="s">
        <v>88</v>
      </c>
      <c r="K63" s="119">
        <v>84</v>
      </c>
      <c r="L63" s="119">
        <v>13</v>
      </c>
      <c r="M63" s="119">
        <v>30</v>
      </c>
      <c r="N63" s="119">
        <v>20</v>
      </c>
      <c r="O63" s="119">
        <v>37</v>
      </c>
      <c r="P63" s="120">
        <v>100</v>
      </c>
      <c r="Q63" s="81"/>
      <c r="R63" s="374" t="s">
        <v>149</v>
      </c>
      <c r="S63" s="345" t="s">
        <v>403</v>
      </c>
    </row>
    <row r="64" spans="1:19" ht="17" x14ac:dyDescent="0.2">
      <c r="A64" s="396"/>
      <c r="B64" s="405"/>
      <c r="C64" s="425"/>
      <c r="D64" s="368"/>
      <c r="E64" s="352"/>
      <c r="F64" s="355"/>
      <c r="G64" s="336"/>
      <c r="H64" s="54"/>
      <c r="I64" s="54"/>
      <c r="J64" s="55" t="s">
        <v>174</v>
      </c>
      <c r="K64" s="68"/>
      <c r="L64" s="133">
        <v>13</v>
      </c>
      <c r="M64" s="68"/>
      <c r="N64" s="68"/>
      <c r="O64" s="68"/>
      <c r="P64" s="135">
        <v>13</v>
      </c>
      <c r="Q64" s="82"/>
      <c r="R64" s="375"/>
      <c r="S64" s="346"/>
    </row>
    <row r="65" spans="1:19" ht="17" x14ac:dyDescent="0.2">
      <c r="A65" s="396"/>
      <c r="B65" s="405"/>
      <c r="C65" s="425"/>
      <c r="D65" s="368"/>
      <c r="E65" s="352"/>
      <c r="F65" s="355"/>
      <c r="G65" s="336"/>
      <c r="H65" s="54"/>
      <c r="I65" s="54"/>
      <c r="J65" s="55" t="s">
        <v>177</v>
      </c>
      <c r="K65" s="68"/>
      <c r="L65" s="69">
        <v>1</v>
      </c>
      <c r="M65" s="68"/>
      <c r="N65" s="68"/>
      <c r="O65" s="68"/>
      <c r="P65" s="70">
        <f>P64/P63</f>
        <v>0.13</v>
      </c>
      <c r="Q65" s="82"/>
      <c r="R65" s="375"/>
      <c r="S65" s="346"/>
    </row>
    <row r="66" spans="1:19" ht="17" x14ac:dyDescent="0.2">
      <c r="A66" s="396"/>
      <c r="B66" s="405"/>
      <c r="C66" s="425"/>
      <c r="D66" s="368"/>
      <c r="E66" s="352"/>
      <c r="F66" s="355"/>
      <c r="G66" s="336"/>
      <c r="H66" s="54"/>
      <c r="I66" s="54"/>
      <c r="J66" s="56" t="s">
        <v>175</v>
      </c>
      <c r="K66" s="68"/>
      <c r="L66" s="68"/>
      <c r="M66" s="139">
        <v>30</v>
      </c>
      <c r="N66" s="68"/>
      <c r="O66" s="68"/>
      <c r="P66" s="138">
        <v>43</v>
      </c>
      <c r="Q66" s="82"/>
      <c r="R66" s="375"/>
      <c r="S66" s="346"/>
    </row>
    <row r="67" spans="1:19" ht="17" x14ac:dyDescent="0.2">
      <c r="A67" s="396"/>
      <c r="B67" s="405"/>
      <c r="C67" s="425"/>
      <c r="D67" s="368"/>
      <c r="E67" s="352"/>
      <c r="F67" s="355"/>
      <c r="G67" s="336"/>
      <c r="H67" s="54"/>
      <c r="I67" s="54"/>
      <c r="J67" s="256" t="s">
        <v>178</v>
      </c>
      <c r="K67" s="262"/>
      <c r="L67" s="262"/>
      <c r="M67" s="105">
        <v>1</v>
      </c>
      <c r="N67" s="262"/>
      <c r="O67" s="262"/>
      <c r="P67" s="106">
        <f>P66/P63</f>
        <v>0.43</v>
      </c>
      <c r="Q67" s="82"/>
      <c r="R67" s="375"/>
      <c r="S67" s="346"/>
    </row>
    <row r="68" spans="1:19" ht="18" thickBot="1" x14ac:dyDescent="0.25">
      <c r="A68" s="396"/>
      <c r="B68" s="405"/>
      <c r="C68" s="425"/>
      <c r="D68" s="368"/>
      <c r="E68" s="352"/>
      <c r="F68" s="355"/>
      <c r="G68" s="336"/>
      <c r="H68" s="62"/>
      <c r="I68" s="273"/>
      <c r="J68" s="257" t="s">
        <v>176</v>
      </c>
      <c r="K68" s="258"/>
      <c r="L68" s="258"/>
      <c r="M68" s="258"/>
      <c r="N68" s="259">
        <v>0</v>
      </c>
      <c r="O68" s="258"/>
      <c r="P68" s="344">
        <v>0</v>
      </c>
      <c r="Q68" s="83"/>
      <c r="R68" s="375"/>
      <c r="S68" s="346"/>
    </row>
    <row r="69" spans="1:19" ht="17" x14ac:dyDescent="0.2">
      <c r="A69" s="396"/>
      <c r="B69" s="405"/>
      <c r="C69" s="425"/>
      <c r="D69" s="368"/>
      <c r="E69" s="352"/>
      <c r="F69" s="355"/>
      <c r="G69" s="336"/>
      <c r="H69" s="184"/>
      <c r="I69" s="184"/>
      <c r="J69" s="257" t="s">
        <v>392</v>
      </c>
      <c r="K69" s="107"/>
      <c r="L69" s="107"/>
      <c r="M69" s="107"/>
      <c r="N69" s="252">
        <v>0</v>
      </c>
      <c r="O69" s="107"/>
      <c r="P69" s="344"/>
      <c r="Q69" s="272"/>
      <c r="R69" s="375"/>
      <c r="S69" s="346"/>
    </row>
    <row r="70" spans="1:19" ht="18" thickBot="1" x14ac:dyDescent="0.25">
      <c r="A70" s="396"/>
      <c r="B70" s="405"/>
      <c r="C70" s="425"/>
      <c r="D70" s="368"/>
      <c r="E70" s="352"/>
      <c r="F70" s="355"/>
      <c r="G70" s="337"/>
      <c r="H70" s="184"/>
      <c r="I70" s="184"/>
      <c r="J70" s="250" t="s">
        <v>395</v>
      </c>
      <c r="K70" s="107"/>
      <c r="L70" s="107"/>
      <c r="M70" s="107"/>
      <c r="N70" s="252">
        <v>0</v>
      </c>
      <c r="O70" s="107"/>
      <c r="P70" s="254">
        <v>0.43</v>
      </c>
      <c r="Q70" s="272"/>
      <c r="R70" s="376"/>
      <c r="S70" s="347"/>
    </row>
    <row r="71" spans="1:19" ht="35" customHeight="1" x14ac:dyDescent="0.2">
      <c r="A71" s="396"/>
      <c r="B71" s="405"/>
      <c r="C71" s="425"/>
      <c r="D71" s="368"/>
      <c r="E71" s="352"/>
      <c r="F71" s="355"/>
      <c r="G71" s="335" t="s">
        <v>150</v>
      </c>
      <c r="H71" s="60" t="s">
        <v>96</v>
      </c>
      <c r="I71" s="60"/>
      <c r="J71" s="60" t="s">
        <v>88</v>
      </c>
      <c r="K71" s="121">
        <v>5</v>
      </c>
      <c r="L71" s="148" t="s">
        <v>205</v>
      </c>
      <c r="M71" s="131" t="s">
        <v>205</v>
      </c>
      <c r="N71" s="121">
        <v>5</v>
      </c>
      <c r="O71" s="121">
        <v>5</v>
      </c>
      <c r="P71" s="122">
        <v>10</v>
      </c>
      <c r="Q71" s="81"/>
      <c r="R71" s="374" t="s">
        <v>149</v>
      </c>
      <c r="S71" s="345" t="s">
        <v>173</v>
      </c>
    </row>
    <row r="72" spans="1:19" ht="18" customHeight="1" x14ac:dyDescent="0.2">
      <c r="A72" s="396"/>
      <c r="B72" s="405"/>
      <c r="C72" s="425"/>
      <c r="D72" s="368"/>
      <c r="E72" s="352"/>
      <c r="F72" s="355"/>
      <c r="G72" s="336"/>
      <c r="H72" s="54"/>
      <c r="I72" s="54"/>
      <c r="J72" s="55" t="s">
        <v>174</v>
      </c>
      <c r="K72" s="68"/>
      <c r="L72" s="69" t="s">
        <v>142</v>
      </c>
      <c r="M72" s="68"/>
      <c r="N72" s="68"/>
      <c r="O72" s="68"/>
      <c r="P72" s="70" t="s">
        <v>142</v>
      </c>
      <c r="Q72" s="82"/>
      <c r="R72" s="375"/>
      <c r="S72" s="346"/>
    </row>
    <row r="73" spans="1:19" ht="17" x14ac:dyDescent="0.2">
      <c r="A73" s="396"/>
      <c r="B73" s="405"/>
      <c r="C73" s="425"/>
      <c r="D73" s="368"/>
      <c r="E73" s="352"/>
      <c r="F73" s="355"/>
      <c r="G73" s="336"/>
      <c r="H73" s="54"/>
      <c r="I73" s="54"/>
      <c r="J73" s="55" t="s">
        <v>177</v>
      </c>
      <c r="K73" s="68"/>
      <c r="L73" s="69" t="s">
        <v>142</v>
      </c>
      <c r="M73" s="68"/>
      <c r="N73" s="68"/>
      <c r="O73" s="68"/>
      <c r="P73" s="70" t="s">
        <v>142</v>
      </c>
      <c r="Q73" s="82"/>
      <c r="R73" s="375"/>
      <c r="S73" s="346"/>
    </row>
    <row r="74" spans="1:19" ht="17" x14ac:dyDescent="0.2">
      <c r="A74" s="396"/>
      <c r="B74" s="405"/>
      <c r="C74" s="425"/>
      <c r="D74" s="368"/>
      <c r="E74" s="352"/>
      <c r="F74" s="355"/>
      <c r="G74" s="336"/>
      <c r="H74" s="54"/>
      <c r="I74" s="54"/>
      <c r="J74" s="56" t="s">
        <v>175</v>
      </c>
      <c r="K74" s="68"/>
      <c r="L74" s="68"/>
      <c r="M74" s="71" t="s">
        <v>142</v>
      </c>
      <c r="N74" s="68"/>
      <c r="O74" s="68"/>
      <c r="P74" s="72" t="s">
        <v>142</v>
      </c>
      <c r="Q74" s="82"/>
      <c r="R74" s="375"/>
      <c r="S74" s="346"/>
    </row>
    <row r="75" spans="1:19" ht="17" x14ac:dyDescent="0.2">
      <c r="A75" s="396"/>
      <c r="B75" s="405"/>
      <c r="C75" s="425"/>
      <c r="D75" s="368"/>
      <c r="E75" s="352"/>
      <c r="F75" s="355"/>
      <c r="G75" s="336"/>
      <c r="H75" s="54"/>
      <c r="I75" s="54"/>
      <c r="J75" s="256" t="s">
        <v>178</v>
      </c>
      <c r="K75" s="262"/>
      <c r="L75" s="262"/>
      <c r="M75" s="105" t="s">
        <v>142</v>
      </c>
      <c r="N75" s="262"/>
      <c r="O75" s="262"/>
      <c r="P75" s="106" t="s">
        <v>142</v>
      </c>
      <c r="Q75" s="82"/>
      <c r="R75" s="375"/>
      <c r="S75" s="346"/>
    </row>
    <row r="76" spans="1:19" ht="18" thickBot="1" x14ac:dyDescent="0.25">
      <c r="A76" s="396"/>
      <c r="B76" s="405"/>
      <c r="C76" s="425"/>
      <c r="D76" s="368"/>
      <c r="E76" s="352"/>
      <c r="F76" s="355"/>
      <c r="G76" s="336"/>
      <c r="H76" s="62"/>
      <c r="I76" s="273"/>
      <c r="J76" s="257" t="s">
        <v>176</v>
      </c>
      <c r="K76" s="258"/>
      <c r="L76" s="258"/>
      <c r="M76" s="258"/>
      <c r="N76" s="259">
        <v>0</v>
      </c>
      <c r="O76" s="258"/>
      <c r="P76" s="259">
        <v>0</v>
      </c>
      <c r="Q76" s="83"/>
      <c r="R76" s="375"/>
      <c r="S76" s="346"/>
    </row>
    <row r="77" spans="1:19" ht="17" x14ac:dyDescent="0.2">
      <c r="A77" s="396"/>
      <c r="B77" s="405"/>
      <c r="C77" s="425"/>
      <c r="D77" s="368"/>
      <c r="E77" s="352"/>
      <c r="F77" s="355"/>
      <c r="G77" s="336"/>
      <c r="H77" s="184"/>
      <c r="I77" s="184"/>
      <c r="J77" s="257" t="s">
        <v>392</v>
      </c>
      <c r="K77" s="107"/>
      <c r="L77" s="107"/>
      <c r="M77" s="107"/>
      <c r="N77" s="252">
        <v>0</v>
      </c>
      <c r="O77" s="107"/>
      <c r="P77" s="254">
        <v>0</v>
      </c>
      <c r="Q77" s="272"/>
      <c r="R77" s="375"/>
      <c r="S77" s="346"/>
    </row>
    <row r="78" spans="1:19" ht="18" thickBot="1" x14ac:dyDescent="0.25">
      <c r="A78" s="396"/>
      <c r="B78" s="405"/>
      <c r="C78" s="425"/>
      <c r="D78" s="368"/>
      <c r="E78" s="352"/>
      <c r="F78" s="355"/>
      <c r="G78" s="337"/>
      <c r="H78" s="184"/>
      <c r="I78" s="184"/>
      <c r="J78" s="250" t="s">
        <v>395</v>
      </c>
      <c r="K78" s="107"/>
      <c r="L78" s="107"/>
      <c r="M78" s="107"/>
      <c r="N78" s="252">
        <v>0</v>
      </c>
      <c r="O78" s="107"/>
      <c r="P78" s="254">
        <v>0</v>
      </c>
      <c r="Q78" s="272"/>
      <c r="R78" s="376"/>
      <c r="S78" s="347"/>
    </row>
    <row r="79" spans="1:19" ht="33" customHeight="1" x14ac:dyDescent="0.2">
      <c r="A79" s="396"/>
      <c r="B79" s="405"/>
      <c r="C79" s="425"/>
      <c r="D79" s="368"/>
      <c r="E79" s="352"/>
      <c r="F79" s="355"/>
      <c r="G79" s="335" t="s">
        <v>151</v>
      </c>
      <c r="H79" s="60" t="s">
        <v>97</v>
      </c>
      <c r="I79" s="60" t="s">
        <v>98</v>
      </c>
      <c r="J79" s="60" t="s">
        <v>92</v>
      </c>
      <c r="K79" s="76">
        <v>5</v>
      </c>
      <c r="L79" s="76" t="s">
        <v>205</v>
      </c>
      <c r="M79" s="76" t="s">
        <v>205</v>
      </c>
      <c r="N79" s="76">
        <v>10</v>
      </c>
      <c r="O79" s="76">
        <v>10</v>
      </c>
      <c r="P79" s="77">
        <v>20</v>
      </c>
      <c r="Q79" s="435"/>
      <c r="R79" s="374" t="s">
        <v>149</v>
      </c>
      <c r="S79" s="345" t="s">
        <v>173</v>
      </c>
    </row>
    <row r="80" spans="1:19" ht="17" x14ac:dyDescent="0.2">
      <c r="A80" s="396"/>
      <c r="B80" s="405"/>
      <c r="C80" s="425"/>
      <c r="D80" s="368"/>
      <c r="E80" s="352"/>
      <c r="F80" s="355"/>
      <c r="G80" s="336"/>
      <c r="H80" s="185"/>
      <c r="I80" s="185"/>
      <c r="J80" s="55" t="s">
        <v>174</v>
      </c>
      <c r="K80" s="68"/>
      <c r="L80" s="69" t="s">
        <v>142</v>
      </c>
      <c r="M80" s="68"/>
      <c r="N80" s="68"/>
      <c r="O80" s="68"/>
      <c r="P80" s="70" t="s">
        <v>142</v>
      </c>
      <c r="Q80" s="435"/>
      <c r="R80" s="375"/>
      <c r="S80" s="346"/>
    </row>
    <row r="81" spans="1:19" ht="17" x14ac:dyDescent="0.2">
      <c r="A81" s="396"/>
      <c r="B81" s="405"/>
      <c r="C81" s="425"/>
      <c r="D81" s="368"/>
      <c r="E81" s="352"/>
      <c r="F81" s="355"/>
      <c r="G81" s="336"/>
      <c r="H81" s="185"/>
      <c r="I81" s="185"/>
      <c r="J81" s="55" t="s">
        <v>177</v>
      </c>
      <c r="K81" s="68"/>
      <c r="L81" s="69" t="s">
        <v>142</v>
      </c>
      <c r="M81" s="68"/>
      <c r="N81" s="68"/>
      <c r="O81" s="68"/>
      <c r="P81" s="70" t="s">
        <v>142</v>
      </c>
      <c r="Q81" s="435"/>
      <c r="R81" s="375"/>
      <c r="S81" s="346"/>
    </row>
    <row r="82" spans="1:19" ht="17" x14ac:dyDescent="0.2">
      <c r="A82" s="396"/>
      <c r="B82" s="405"/>
      <c r="C82" s="425"/>
      <c r="D82" s="368"/>
      <c r="E82" s="352"/>
      <c r="F82" s="355"/>
      <c r="G82" s="336"/>
      <c r="H82" s="185"/>
      <c r="I82" s="185"/>
      <c r="J82" s="56" t="s">
        <v>175</v>
      </c>
      <c r="K82" s="68"/>
      <c r="L82" s="68"/>
      <c r="M82" s="71" t="s">
        <v>142</v>
      </c>
      <c r="N82" s="68"/>
      <c r="O82" s="68"/>
      <c r="P82" s="72" t="s">
        <v>142</v>
      </c>
      <c r="Q82" s="435"/>
      <c r="R82" s="375"/>
      <c r="S82" s="346"/>
    </row>
    <row r="83" spans="1:19" ht="17" x14ac:dyDescent="0.2">
      <c r="A83" s="396"/>
      <c r="B83" s="405"/>
      <c r="C83" s="425"/>
      <c r="D83" s="368"/>
      <c r="E83" s="352"/>
      <c r="F83" s="355"/>
      <c r="G83" s="336"/>
      <c r="H83" s="185"/>
      <c r="I83" s="185"/>
      <c r="J83" s="256" t="s">
        <v>178</v>
      </c>
      <c r="K83" s="262"/>
      <c r="L83" s="262"/>
      <c r="M83" s="105" t="s">
        <v>142</v>
      </c>
      <c r="N83" s="262"/>
      <c r="O83" s="262"/>
      <c r="P83" s="106" t="s">
        <v>142</v>
      </c>
      <c r="Q83" s="435"/>
      <c r="R83" s="375"/>
      <c r="S83" s="346"/>
    </row>
    <row r="84" spans="1:19" ht="18" thickBot="1" x14ac:dyDescent="0.25">
      <c r="A84" s="396"/>
      <c r="B84" s="405"/>
      <c r="C84" s="425"/>
      <c r="D84" s="368"/>
      <c r="E84" s="352"/>
      <c r="F84" s="355"/>
      <c r="G84" s="336"/>
      <c r="H84" s="190"/>
      <c r="I84" s="273"/>
      <c r="J84" s="257" t="s">
        <v>176</v>
      </c>
      <c r="K84" s="258"/>
      <c r="L84" s="258"/>
      <c r="M84" s="258"/>
      <c r="N84" s="259">
        <v>0</v>
      </c>
      <c r="O84" s="258"/>
      <c r="P84" s="377">
        <v>2</v>
      </c>
      <c r="Q84" s="435"/>
      <c r="R84" s="375"/>
      <c r="S84" s="346"/>
    </row>
    <row r="85" spans="1:19" ht="17" x14ac:dyDescent="0.2">
      <c r="A85" s="396"/>
      <c r="B85" s="405"/>
      <c r="C85" s="186"/>
      <c r="D85" s="187"/>
      <c r="E85" s="352"/>
      <c r="F85" s="355"/>
      <c r="G85" s="336"/>
      <c r="H85" s="184"/>
      <c r="I85" s="184"/>
      <c r="J85" s="257" t="s">
        <v>392</v>
      </c>
      <c r="K85" s="107"/>
      <c r="L85" s="107"/>
      <c r="M85" s="107"/>
      <c r="N85" s="264">
        <v>2</v>
      </c>
      <c r="O85" s="107"/>
      <c r="P85" s="377"/>
      <c r="Q85" s="195"/>
      <c r="R85" s="375"/>
      <c r="S85" s="346"/>
    </row>
    <row r="86" spans="1:19" ht="18" thickBot="1" x14ac:dyDescent="0.25">
      <c r="A86" s="396"/>
      <c r="B86" s="406"/>
      <c r="C86" s="186"/>
      <c r="D86" s="187"/>
      <c r="E86" s="353"/>
      <c r="F86" s="356"/>
      <c r="G86" s="337"/>
      <c r="H86" s="190"/>
      <c r="I86" s="190"/>
      <c r="J86" s="250" t="s">
        <v>395</v>
      </c>
      <c r="K86" s="111"/>
      <c r="L86" s="111"/>
      <c r="M86" s="111"/>
      <c r="N86" s="274">
        <v>0.2</v>
      </c>
      <c r="O86" s="111"/>
      <c r="P86" s="137">
        <v>0.2</v>
      </c>
      <c r="Q86" s="195"/>
      <c r="R86" s="376"/>
      <c r="S86" s="347"/>
    </row>
    <row r="87" spans="1:19" ht="36" customHeight="1" x14ac:dyDescent="0.2">
      <c r="A87" s="358" t="s">
        <v>83</v>
      </c>
      <c r="B87" s="374" t="s">
        <v>153</v>
      </c>
      <c r="C87" s="365" t="s">
        <v>100</v>
      </c>
      <c r="D87" s="368" t="s">
        <v>101</v>
      </c>
      <c r="E87" s="351" t="s">
        <v>216</v>
      </c>
      <c r="F87" s="390" t="s">
        <v>209</v>
      </c>
      <c r="G87" s="335" t="s">
        <v>65</v>
      </c>
      <c r="H87" s="50" t="s">
        <v>102</v>
      </c>
      <c r="I87" s="50" t="s">
        <v>103</v>
      </c>
      <c r="J87" s="50" t="s">
        <v>92</v>
      </c>
      <c r="K87" s="75">
        <v>0.88</v>
      </c>
      <c r="L87" s="51">
        <v>0.89</v>
      </c>
      <c r="M87" s="51" t="s">
        <v>220</v>
      </c>
      <c r="N87" s="51" t="s">
        <v>221</v>
      </c>
      <c r="O87" s="51" t="s">
        <v>221</v>
      </c>
      <c r="P87" s="84">
        <v>0.9</v>
      </c>
      <c r="Q87" s="85"/>
      <c r="R87" s="387" t="s">
        <v>95</v>
      </c>
      <c r="S87" s="345" t="s">
        <v>173</v>
      </c>
    </row>
    <row r="88" spans="1:19" ht="17" x14ac:dyDescent="0.2">
      <c r="A88" s="358"/>
      <c r="B88" s="375"/>
      <c r="C88" s="365"/>
      <c r="D88" s="368"/>
      <c r="E88" s="352"/>
      <c r="F88" s="391"/>
      <c r="G88" s="336"/>
      <c r="H88" s="50"/>
      <c r="I88" s="50"/>
      <c r="J88" s="55" t="s">
        <v>174</v>
      </c>
      <c r="K88" s="68"/>
      <c r="L88" s="133">
        <v>0.89</v>
      </c>
      <c r="M88" s="68"/>
      <c r="N88" s="68"/>
      <c r="O88" s="68"/>
      <c r="P88" s="70"/>
      <c r="Q88" s="85"/>
      <c r="R88" s="388"/>
      <c r="S88" s="346"/>
    </row>
    <row r="89" spans="1:19" ht="17" x14ac:dyDescent="0.2">
      <c r="A89" s="358"/>
      <c r="B89" s="375"/>
      <c r="C89" s="365"/>
      <c r="D89" s="368"/>
      <c r="E89" s="352"/>
      <c r="F89" s="391"/>
      <c r="G89" s="336"/>
      <c r="H89" s="50"/>
      <c r="I89" s="50"/>
      <c r="J89" s="55" t="s">
        <v>177</v>
      </c>
      <c r="K89" s="68"/>
      <c r="L89" s="69">
        <v>1</v>
      </c>
      <c r="M89" s="68"/>
      <c r="N89" s="68"/>
      <c r="O89" s="68"/>
      <c r="P89" s="70"/>
      <c r="Q89" s="85"/>
      <c r="R89" s="388"/>
      <c r="S89" s="346"/>
    </row>
    <row r="90" spans="1:19" ht="17" x14ac:dyDescent="0.2">
      <c r="A90" s="358"/>
      <c r="B90" s="375"/>
      <c r="C90" s="365"/>
      <c r="D90" s="368"/>
      <c r="E90" s="352"/>
      <c r="F90" s="391"/>
      <c r="G90" s="336"/>
      <c r="H90" s="50"/>
      <c r="I90" s="50"/>
      <c r="J90" s="56" t="s">
        <v>175</v>
      </c>
      <c r="K90" s="68"/>
      <c r="L90" s="68"/>
      <c r="M90" s="139">
        <v>0.91</v>
      </c>
      <c r="N90" s="68"/>
      <c r="O90" s="68"/>
      <c r="P90" s="72"/>
      <c r="Q90" s="85"/>
      <c r="R90" s="388"/>
      <c r="S90" s="346"/>
    </row>
    <row r="91" spans="1:19" ht="17" x14ac:dyDescent="0.2">
      <c r="A91" s="358"/>
      <c r="B91" s="375"/>
      <c r="C91" s="365"/>
      <c r="D91" s="368"/>
      <c r="E91" s="352"/>
      <c r="F91" s="391"/>
      <c r="G91" s="336"/>
      <c r="H91" s="50"/>
      <c r="I91" s="50"/>
      <c r="J91" s="256" t="s">
        <v>178</v>
      </c>
      <c r="K91" s="262"/>
      <c r="L91" s="262"/>
      <c r="M91" s="105">
        <f>0.91/0.89</f>
        <v>1.0224719101123596</v>
      </c>
      <c r="N91" s="262"/>
      <c r="O91" s="262"/>
      <c r="P91" s="106"/>
      <c r="Q91" s="85"/>
      <c r="R91" s="388"/>
      <c r="S91" s="346"/>
    </row>
    <row r="92" spans="1:19" ht="18" thickBot="1" x14ac:dyDescent="0.25">
      <c r="A92" s="358"/>
      <c r="B92" s="375"/>
      <c r="C92" s="365"/>
      <c r="D92" s="368"/>
      <c r="E92" s="352"/>
      <c r="F92" s="391"/>
      <c r="G92" s="336"/>
      <c r="H92" s="62"/>
      <c r="I92" s="273"/>
      <c r="J92" s="257" t="s">
        <v>176</v>
      </c>
      <c r="K92" s="258"/>
      <c r="L92" s="258"/>
      <c r="M92" s="258"/>
      <c r="N92" s="259">
        <v>0</v>
      </c>
      <c r="O92" s="258"/>
      <c r="P92" s="344">
        <v>0</v>
      </c>
      <c r="Q92" s="85"/>
      <c r="R92" s="388"/>
      <c r="S92" s="346"/>
    </row>
    <row r="93" spans="1:19" ht="17" x14ac:dyDescent="0.2">
      <c r="A93" s="358"/>
      <c r="B93" s="375"/>
      <c r="C93" s="365"/>
      <c r="D93" s="368"/>
      <c r="E93" s="352"/>
      <c r="F93" s="391"/>
      <c r="G93" s="336"/>
      <c r="H93" s="184"/>
      <c r="I93" s="184"/>
      <c r="J93" s="257" t="s">
        <v>392</v>
      </c>
      <c r="K93" s="107"/>
      <c r="L93" s="107"/>
      <c r="M93" s="107"/>
      <c r="N93" s="252">
        <v>0</v>
      </c>
      <c r="O93" s="107"/>
      <c r="P93" s="344"/>
      <c r="Q93" s="196"/>
      <c r="R93" s="388"/>
      <c r="S93" s="346"/>
    </row>
    <row r="94" spans="1:19" ht="18" thickBot="1" x14ac:dyDescent="0.25">
      <c r="A94" s="358"/>
      <c r="B94" s="375"/>
      <c r="C94" s="365"/>
      <c r="D94" s="368"/>
      <c r="E94" s="352"/>
      <c r="F94" s="391"/>
      <c r="G94" s="337"/>
      <c r="H94" s="184"/>
      <c r="I94" s="184"/>
      <c r="J94" s="250" t="s">
        <v>395</v>
      </c>
      <c r="K94" s="107"/>
      <c r="L94" s="107"/>
      <c r="M94" s="107"/>
      <c r="N94" s="252">
        <v>0</v>
      </c>
      <c r="O94" s="107"/>
      <c r="P94" s="254">
        <v>0</v>
      </c>
      <c r="Q94" s="196"/>
      <c r="R94" s="389"/>
      <c r="S94" s="347"/>
    </row>
    <row r="95" spans="1:19" ht="20.25" customHeight="1" x14ac:dyDescent="0.2">
      <c r="A95" s="358"/>
      <c r="B95" s="375"/>
      <c r="C95" s="365"/>
      <c r="D95" s="368"/>
      <c r="E95" s="352"/>
      <c r="F95" s="391"/>
      <c r="G95" s="335" t="s">
        <v>309</v>
      </c>
      <c r="H95" s="60" t="s">
        <v>104</v>
      </c>
      <c r="I95" s="60" t="s">
        <v>105</v>
      </c>
      <c r="J95" s="60" t="s">
        <v>92</v>
      </c>
      <c r="K95" s="76">
        <v>28998</v>
      </c>
      <c r="L95" s="80">
        <v>12000</v>
      </c>
      <c r="M95" s="80">
        <v>13000</v>
      </c>
      <c r="N95" s="80">
        <v>14500</v>
      </c>
      <c r="O95" s="80">
        <v>15500</v>
      </c>
      <c r="P95" s="77">
        <v>55000</v>
      </c>
      <c r="Q95" s="394" t="s">
        <v>106</v>
      </c>
      <c r="R95" s="387" t="s">
        <v>95</v>
      </c>
      <c r="S95" s="345" t="s">
        <v>173</v>
      </c>
    </row>
    <row r="96" spans="1:19" ht="17" x14ac:dyDescent="0.2">
      <c r="A96" s="358"/>
      <c r="B96" s="375"/>
      <c r="C96" s="365"/>
      <c r="D96" s="368"/>
      <c r="E96" s="352"/>
      <c r="F96" s="391"/>
      <c r="G96" s="336"/>
      <c r="H96" s="52"/>
      <c r="I96" s="52"/>
      <c r="J96" s="55" t="s">
        <v>174</v>
      </c>
      <c r="K96" s="68"/>
      <c r="L96" s="133">
        <v>12388</v>
      </c>
      <c r="M96" s="68"/>
      <c r="N96" s="68"/>
      <c r="O96" s="68"/>
      <c r="P96" s="135">
        <v>12388</v>
      </c>
      <c r="Q96" s="394"/>
      <c r="R96" s="388"/>
      <c r="S96" s="346"/>
    </row>
    <row r="97" spans="1:19" ht="17" x14ac:dyDescent="0.2">
      <c r="A97" s="358"/>
      <c r="B97" s="375"/>
      <c r="C97" s="365"/>
      <c r="D97" s="368"/>
      <c r="E97" s="352"/>
      <c r="F97" s="391"/>
      <c r="G97" s="336"/>
      <c r="H97" s="52"/>
      <c r="I97" s="52"/>
      <c r="J97" s="55" t="s">
        <v>177</v>
      </c>
      <c r="K97" s="68"/>
      <c r="L97" s="69">
        <f>L96/L95</f>
        <v>1.0323333333333333</v>
      </c>
      <c r="M97" s="68"/>
      <c r="N97" s="68"/>
      <c r="O97" s="68"/>
      <c r="P97" s="70">
        <f>P96/P95</f>
        <v>0.22523636363636362</v>
      </c>
      <c r="Q97" s="394"/>
      <c r="R97" s="388"/>
      <c r="S97" s="346"/>
    </row>
    <row r="98" spans="1:19" ht="17" x14ac:dyDescent="0.2">
      <c r="A98" s="358"/>
      <c r="B98" s="375"/>
      <c r="C98" s="365"/>
      <c r="D98" s="368"/>
      <c r="E98" s="352"/>
      <c r="F98" s="391"/>
      <c r="G98" s="336"/>
      <c r="H98" s="52"/>
      <c r="I98" s="52"/>
      <c r="J98" s="56" t="s">
        <v>175</v>
      </c>
      <c r="K98" s="68"/>
      <c r="L98" s="68"/>
      <c r="M98" s="168">
        <v>15045</v>
      </c>
      <c r="N98" s="68"/>
      <c r="O98" s="68"/>
      <c r="P98" s="138">
        <v>27433</v>
      </c>
      <c r="Q98" s="394"/>
      <c r="R98" s="388"/>
      <c r="S98" s="346"/>
    </row>
    <row r="99" spans="1:19" ht="30.75" customHeight="1" x14ac:dyDescent="0.2">
      <c r="A99" s="358"/>
      <c r="B99" s="375"/>
      <c r="C99" s="365"/>
      <c r="D99" s="368"/>
      <c r="E99" s="352"/>
      <c r="F99" s="391"/>
      <c r="G99" s="336"/>
      <c r="H99" s="52"/>
      <c r="I99" s="52"/>
      <c r="J99" s="256" t="s">
        <v>178</v>
      </c>
      <c r="K99" s="262"/>
      <c r="L99" s="262"/>
      <c r="M99" s="105">
        <f>M98/M95</f>
        <v>1.1573076923076924</v>
      </c>
      <c r="N99" s="262"/>
      <c r="O99" s="262"/>
      <c r="P99" s="106">
        <f>P98/P95</f>
        <v>0.49878181818181816</v>
      </c>
      <c r="Q99" s="394"/>
      <c r="R99" s="388"/>
      <c r="S99" s="346"/>
    </row>
    <row r="100" spans="1:19" ht="30.75" customHeight="1" thickBot="1" x14ac:dyDescent="0.25">
      <c r="A100" s="358"/>
      <c r="B100" s="375"/>
      <c r="C100" s="365"/>
      <c r="D100" s="368"/>
      <c r="E100" s="352"/>
      <c r="F100" s="391"/>
      <c r="G100" s="336"/>
      <c r="H100" s="61"/>
      <c r="I100" s="277"/>
      <c r="J100" s="257" t="s">
        <v>176</v>
      </c>
      <c r="K100" s="258"/>
      <c r="L100" s="258"/>
      <c r="M100" s="258"/>
      <c r="N100" s="268">
        <v>4111</v>
      </c>
      <c r="O100" s="258"/>
      <c r="P100" s="377">
        <v>7887</v>
      </c>
      <c r="Q100" s="394"/>
      <c r="R100" s="388"/>
      <c r="S100" s="346"/>
    </row>
    <row r="101" spans="1:19" ht="30.75" customHeight="1" x14ac:dyDescent="0.2">
      <c r="A101" s="358"/>
      <c r="B101" s="375"/>
      <c r="C101" s="365"/>
      <c r="D101" s="368"/>
      <c r="E101" s="352"/>
      <c r="F101" s="391"/>
      <c r="G101" s="336"/>
      <c r="H101" s="184"/>
      <c r="I101" s="184"/>
      <c r="J101" s="257" t="s">
        <v>392</v>
      </c>
      <c r="K101" s="107"/>
      <c r="L101" s="107"/>
      <c r="M101" s="107"/>
      <c r="N101" s="264">
        <v>7887</v>
      </c>
      <c r="O101" s="107"/>
      <c r="P101" s="377"/>
      <c r="Q101" s="394"/>
      <c r="R101" s="388"/>
      <c r="S101" s="346"/>
    </row>
    <row r="102" spans="1:19" ht="30.75" customHeight="1" thickBot="1" x14ac:dyDescent="0.25">
      <c r="A102" s="358"/>
      <c r="B102" s="375"/>
      <c r="C102" s="365"/>
      <c r="D102" s="368"/>
      <c r="E102" s="352"/>
      <c r="F102" s="391"/>
      <c r="G102" s="337"/>
      <c r="H102" s="184"/>
      <c r="I102" s="184"/>
      <c r="J102" s="250" t="s">
        <v>395</v>
      </c>
      <c r="K102" s="107"/>
      <c r="L102" s="107"/>
      <c r="M102" s="107"/>
      <c r="N102" s="271">
        <v>0.54390000000000005</v>
      </c>
      <c r="O102" s="107"/>
      <c r="P102" s="269">
        <v>0.64219999999999999</v>
      </c>
      <c r="Q102" s="394"/>
      <c r="R102" s="389"/>
      <c r="S102" s="347"/>
    </row>
    <row r="103" spans="1:19" ht="26.25" customHeight="1" x14ac:dyDescent="0.2">
      <c r="A103" s="358"/>
      <c r="B103" s="375"/>
      <c r="C103" s="365"/>
      <c r="D103" s="368"/>
      <c r="E103" s="352"/>
      <c r="F103" s="391"/>
      <c r="G103" s="335" t="s">
        <v>64</v>
      </c>
      <c r="H103" s="60" t="s">
        <v>107</v>
      </c>
      <c r="I103" s="60" t="s">
        <v>62</v>
      </c>
      <c r="J103" s="60" t="s">
        <v>92</v>
      </c>
      <c r="K103" s="76">
        <v>1200</v>
      </c>
      <c r="L103" s="76">
        <v>216</v>
      </c>
      <c r="M103" s="76">
        <v>317</v>
      </c>
      <c r="N103" s="76">
        <v>179</v>
      </c>
      <c r="O103" s="76">
        <v>179</v>
      </c>
      <c r="P103" s="78">
        <v>891</v>
      </c>
      <c r="Q103" s="394"/>
      <c r="R103" s="387" t="s">
        <v>95</v>
      </c>
      <c r="S103" s="345" t="s">
        <v>173</v>
      </c>
    </row>
    <row r="104" spans="1:19" ht="17" x14ac:dyDescent="0.2">
      <c r="A104" s="358"/>
      <c r="B104" s="375"/>
      <c r="C104" s="365"/>
      <c r="D104" s="368"/>
      <c r="E104" s="352"/>
      <c r="F104" s="391"/>
      <c r="G104" s="336"/>
      <c r="H104" s="52"/>
      <c r="I104" s="52"/>
      <c r="J104" s="55" t="s">
        <v>174</v>
      </c>
      <c r="K104" s="68"/>
      <c r="L104" s="133">
        <v>217</v>
      </c>
      <c r="M104" s="68"/>
      <c r="N104" s="68"/>
      <c r="O104" s="68"/>
      <c r="P104" s="135">
        <v>217</v>
      </c>
      <c r="Q104" s="394"/>
      <c r="R104" s="388"/>
      <c r="S104" s="346"/>
    </row>
    <row r="105" spans="1:19" ht="17" x14ac:dyDescent="0.2">
      <c r="A105" s="358"/>
      <c r="B105" s="375"/>
      <c r="C105" s="365"/>
      <c r="D105" s="368"/>
      <c r="E105" s="352"/>
      <c r="F105" s="391"/>
      <c r="G105" s="336"/>
      <c r="H105" s="52"/>
      <c r="I105" s="52"/>
      <c r="J105" s="55" t="s">
        <v>177</v>
      </c>
      <c r="K105" s="68"/>
      <c r="L105" s="69">
        <f>L104/L103</f>
        <v>1.0046296296296295</v>
      </c>
      <c r="M105" s="68"/>
      <c r="N105" s="68"/>
      <c r="O105" s="68"/>
      <c r="P105" s="70">
        <f>P104/P103</f>
        <v>0.24354657687991021</v>
      </c>
      <c r="Q105" s="394"/>
      <c r="R105" s="388"/>
      <c r="S105" s="346"/>
    </row>
    <row r="106" spans="1:19" ht="17" x14ac:dyDescent="0.2">
      <c r="A106" s="358"/>
      <c r="B106" s="375"/>
      <c r="C106" s="365"/>
      <c r="D106" s="368"/>
      <c r="E106" s="352"/>
      <c r="F106" s="391"/>
      <c r="G106" s="336"/>
      <c r="H106" s="52"/>
      <c r="I106" s="52"/>
      <c r="J106" s="56" t="s">
        <v>175</v>
      </c>
      <c r="K106" s="68"/>
      <c r="L106" s="68"/>
      <c r="M106" s="139">
        <v>207</v>
      </c>
      <c r="N106" s="68"/>
      <c r="O106" s="68"/>
      <c r="P106" s="138">
        <v>424</v>
      </c>
      <c r="Q106" s="394"/>
      <c r="R106" s="388"/>
      <c r="S106" s="346"/>
    </row>
    <row r="107" spans="1:19" ht="17" x14ac:dyDescent="0.2">
      <c r="A107" s="358"/>
      <c r="B107" s="375"/>
      <c r="C107" s="365"/>
      <c r="D107" s="368"/>
      <c r="E107" s="352"/>
      <c r="F107" s="391"/>
      <c r="G107" s="336"/>
      <c r="H107" s="52"/>
      <c r="I107" s="52"/>
      <c r="J107" s="256" t="s">
        <v>178</v>
      </c>
      <c r="K107" s="262"/>
      <c r="L107" s="262"/>
      <c r="M107" s="105">
        <f>M106/M103</f>
        <v>0.65299684542586756</v>
      </c>
      <c r="N107" s="262"/>
      <c r="O107" s="262"/>
      <c r="P107" s="106">
        <f>P106/P103</f>
        <v>0.47586980920314254</v>
      </c>
      <c r="Q107" s="394"/>
      <c r="R107" s="388"/>
      <c r="S107" s="346"/>
    </row>
    <row r="108" spans="1:19" ht="18" thickBot="1" x14ac:dyDescent="0.25">
      <c r="A108" s="358"/>
      <c r="B108" s="375"/>
      <c r="C108" s="365"/>
      <c r="D108" s="368"/>
      <c r="E108" s="352"/>
      <c r="F108" s="391"/>
      <c r="G108" s="336"/>
      <c r="H108" s="61"/>
      <c r="I108" s="277"/>
      <c r="J108" s="257" t="s">
        <v>176</v>
      </c>
      <c r="K108" s="258"/>
      <c r="L108" s="258"/>
      <c r="M108" s="258"/>
      <c r="N108" s="268">
        <v>67</v>
      </c>
      <c r="O108" s="258"/>
      <c r="P108" s="377">
        <v>71</v>
      </c>
      <c r="Q108" s="394"/>
      <c r="R108" s="388"/>
      <c r="S108" s="346"/>
    </row>
    <row r="109" spans="1:19" ht="17" x14ac:dyDescent="0.2">
      <c r="A109" s="358"/>
      <c r="B109" s="375"/>
      <c r="C109" s="365"/>
      <c r="D109" s="368"/>
      <c r="E109" s="352"/>
      <c r="F109" s="391"/>
      <c r="G109" s="336"/>
      <c r="H109" s="184"/>
      <c r="I109" s="184"/>
      <c r="J109" s="257" t="s">
        <v>392</v>
      </c>
      <c r="K109" s="107"/>
      <c r="L109" s="107"/>
      <c r="M109" s="107"/>
      <c r="N109" s="264">
        <v>71</v>
      </c>
      <c r="O109" s="107"/>
      <c r="P109" s="377"/>
      <c r="Q109" s="394"/>
      <c r="R109" s="388"/>
      <c r="S109" s="346"/>
    </row>
    <row r="110" spans="1:19" ht="18" thickBot="1" x14ac:dyDescent="0.25">
      <c r="A110" s="358"/>
      <c r="B110" s="375"/>
      <c r="C110" s="365"/>
      <c r="D110" s="368"/>
      <c r="E110" s="352"/>
      <c r="F110" s="391"/>
      <c r="G110" s="337"/>
      <c r="H110" s="184"/>
      <c r="I110" s="184"/>
      <c r="J110" s="250" t="s">
        <v>395</v>
      </c>
      <c r="K110" s="107"/>
      <c r="L110" s="107"/>
      <c r="M110" s="107"/>
      <c r="N110" s="252" t="s">
        <v>404</v>
      </c>
      <c r="O110" s="107"/>
      <c r="P110" s="254" t="s">
        <v>404</v>
      </c>
      <c r="Q110" s="394"/>
      <c r="R110" s="389"/>
      <c r="S110" s="347"/>
    </row>
    <row r="111" spans="1:19" ht="32.25" customHeight="1" x14ac:dyDescent="0.2">
      <c r="A111" s="358"/>
      <c r="B111" s="375"/>
      <c r="C111" s="365"/>
      <c r="D111" s="368"/>
      <c r="E111" s="352"/>
      <c r="F111" s="391"/>
      <c r="G111" s="381" t="s">
        <v>154</v>
      </c>
      <c r="H111" s="60" t="s">
        <v>108</v>
      </c>
      <c r="I111" s="60" t="s">
        <v>109</v>
      </c>
      <c r="J111" s="60" t="s">
        <v>92</v>
      </c>
      <c r="K111" s="76">
        <v>0</v>
      </c>
      <c r="L111" s="80" t="s">
        <v>142</v>
      </c>
      <c r="M111" s="80">
        <v>3</v>
      </c>
      <c r="N111" s="80">
        <v>3</v>
      </c>
      <c r="O111" s="80">
        <v>3</v>
      </c>
      <c r="P111" s="78">
        <v>9</v>
      </c>
      <c r="Q111" s="394"/>
      <c r="R111" s="387" t="s">
        <v>149</v>
      </c>
      <c r="S111" s="341" t="s">
        <v>405</v>
      </c>
    </row>
    <row r="112" spans="1:19" ht="26.25" customHeight="1" x14ac:dyDescent="0.2">
      <c r="A112" s="358"/>
      <c r="B112" s="375"/>
      <c r="C112" s="365"/>
      <c r="D112" s="368"/>
      <c r="E112" s="352"/>
      <c r="F112" s="391"/>
      <c r="G112" s="382"/>
      <c r="H112" s="52"/>
      <c r="I112" s="52"/>
      <c r="J112" s="55" t="s">
        <v>174</v>
      </c>
      <c r="K112" s="68"/>
      <c r="L112" s="69" t="s">
        <v>142</v>
      </c>
      <c r="M112" s="68"/>
      <c r="N112" s="68"/>
      <c r="O112" s="68"/>
      <c r="P112" s="70" t="s">
        <v>142</v>
      </c>
      <c r="Q112" s="394"/>
      <c r="R112" s="388"/>
      <c r="S112" s="342"/>
    </row>
    <row r="113" spans="1:19" ht="30" customHeight="1" x14ac:dyDescent="0.2">
      <c r="A113" s="358"/>
      <c r="B113" s="375"/>
      <c r="C113" s="365"/>
      <c r="D113" s="368"/>
      <c r="E113" s="352"/>
      <c r="F113" s="391"/>
      <c r="G113" s="382"/>
      <c r="H113" s="52"/>
      <c r="I113" s="52"/>
      <c r="J113" s="55" t="s">
        <v>177</v>
      </c>
      <c r="K113" s="68"/>
      <c r="L113" s="69" t="s">
        <v>142</v>
      </c>
      <c r="M113" s="68"/>
      <c r="N113" s="68"/>
      <c r="O113" s="68"/>
      <c r="P113" s="70" t="s">
        <v>142</v>
      </c>
      <c r="Q113" s="394"/>
      <c r="R113" s="388"/>
      <c r="S113" s="342"/>
    </row>
    <row r="114" spans="1:19" ht="21" customHeight="1" x14ac:dyDescent="0.2">
      <c r="A114" s="358"/>
      <c r="B114" s="375"/>
      <c r="C114" s="365"/>
      <c r="D114" s="368"/>
      <c r="E114" s="352"/>
      <c r="F114" s="391"/>
      <c r="G114" s="382"/>
      <c r="H114" s="52"/>
      <c r="I114" s="52"/>
      <c r="J114" s="56" t="s">
        <v>175</v>
      </c>
      <c r="K114" s="68"/>
      <c r="L114" s="68"/>
      <c r="M114" s="139">
        <v>0</v>
      </c>
      <c r="N114" s="68"/>
      <c r="O114" s="68"/>
      <c r="P114" s="72">
        <v>0</v>
      </c>
      <c r="Q114" s="394"/>
      <c r="R114" s="388"/>
      <c r="S114" s="342"/>
    </row>
    <row r="115" spans="1:19" ht="26.25" customHeight="1" x14ac:dyDescent="0.2">
      <c r="A115" s="358"/>
      <c r="B115" s="375"/>
      <c r="C115" s="365"/>
      <c r="D115" s="368"/>
      <c r="E115" s="352"/>
      <c r="F115" s="391"/>
      <c r="G115" s="382"/>
      <c r="H115" s="52"/>
      <c r="I115" s="52"/>
      <c r="J115" s="56" t="s">
        <v>178</v>
      </c>
      <c r="K115" s="68"/>
      <c r="L115" s="68"/>
      <c r="M115" s="71">
        <v>0</v>
      </c>
      <c r="N115" s="68"/>
      <c r="O115" s="68"/>
      <c r="P115" s="72">
        <v>0</v>
      </c>
      <c r="Q115" s="394"/>
      <c r="R115" s="388"/>
      <c r="S115" s="342"/>
    </row>
    <row r="116" spans="1:19" ht="24" customHeight="1" x14ac:dyDescent="0.2">
      <c r="A116" s="358"/>
      <c r="B116" s="375"/>
      <c r="C116" s="365"/>
      <c r="D116" s="368"/>
      <c r="E116" s="352"/>
      <c r="F116" s="391"/>
      <c r="G116" s="382"/>
      <c r="H116" s="49"/>
      <c r="I116" s="49"/>
      <c r="J116" s="278" t="s">
        <v>176</v>
      </c>
      <c r="K116" s="262"/>
      <c r="L116" s="262"/>
      <c r="M116" s="262"/>
      <c r="N116" s="279">
        <v>0</v>
      </c>
      <c r="O116" s="262"/>
      <c r="P116" s="393">
        <v>0</v>
      </c>
      <c r="Q116" s="394"/>
      <c r="R116" s="388"/>
      <c r="S116" s="342"/>
    </row>
    <row r="117" spans="1:19" ht="24" customHeight="1" x14ac:dyDescent="0.2">
      <c r="A117" s="358"/>
      <c r="B117" s="375"/>
      <c r="C117" s="186"/>
      <c r="D117" s="187"/>
      <c r="E117" s="352"/>
      <c r="F117" s="391"/>
      <c r="G117" s="382"/>
      <c r="H117" s="64"/>
      <c r="I117" s="64"/>
      <c r="J117" s="257" t="s">
        <v>392</v>
      </c>
      <c r="K117" s="258"/>
      <c r="L117" s="258"/>
      <c r="M117" s="258"/>
      <c r="N117" s="259">
        <v>0</v>
      </c>
      <c r="O117" s="258"/>
      <c r="P117" s="344"/>
      <c r="Q117" s="195"/>
      <c r="R117" s="388"/>
      <c r="S117" s="342"/>
    </row>
    <row r="118" spans="1:19" ht="24" customHeight="1" thickBot="1" x14ac:dyDescent="0.25">
      <c r="A118" s="359"/>
      <c r="B118" s="376"/>
      <c r="C118" s="186"/>
      <c r="D118" s="187"/>
      <c r="E118" s="353"/>
      <c r="F118" s="392"/>
      <c r="G118" s="383"/>
      <c r="H118" s="184"/>
      <c r="I118" s="184"/>
      <c r="J118" s="250" t="s">
        <v>395</v>
      </c>
      <c r="K118" s="107"/>
      <c r="L118" s="107"/>
      <c r="M118" s="107"/>
      <c r="N118" s="252">
        <v>0</v>
      </c>
      <c r="O118" s="107"/>
      <c r="P118" s="254">
        <v>0</v>
      </c>
      <c r="Q118" s="195"/>
      <c r="R118" s="389"/>
      <c r="S118" s="343"/>
    </row>
    <row r="119" spans="1:19" ht="37" customHeight="1" x14ac:dyDescent="0.2">
      <c r="A119" s="338" t="s">
        <v>181</v>
      </c>
      <c r="B119" s="338" t="s">
        <v>182</v>
      </c>
      <c r="C119" s="364" t="s">
        <v>110</v>
      </c>
      <c r="D119" s="384" t="s">
        <v>111</v>
      </c>
      <c r="E119" s="351" t="s">
        <v>217</v>
      </c>
      <c r="F119" s="354" t="s">
        <v>210</v>
      </c>
      <c r="G119" s="381" t="s">
        <v>310</v>
      </c>
      <c r="H119" s="60" t="s">
        <v>112</v>
      </c>
      <c r="I119" s="60" t="s">
        <v>113</v>
      </c>
      <c r="J119" s="60" t="s">
        <v>92</v>
      </c>
      <c r="K119" s="76">
        <v>84</v>
      </c>
      <c r="L119" s="60" t="s">
        <v>222</v>
      </c>
      <c r="M119" s="60">
        <v>20</v>
      </c>
      <c r="N119" s="60">
        <v>30</v>
      </c>
      <c r="O119" s="60" t="s">
        <v>223</v>
      </c>
      <c r="P119" s="78">
        <v>126</v>
      </c>
      <c r="Q119" s="370" t="s">
        <v>114</v>
      </c>
      <c r="R119" s="378" t="s">
        <v>158</v>
      </c>
      <c r="S119" s="345" t="s">
        <v>406</v>
      </c>
    </row>
    <row r="120" spans="1:19" ht="17" x14ac:dyDescent="0.2">
      <c r="A120" s="339"/>
      <c r="B120" s="339"/>
      <c r="C120" s="365"/>
      <c r="D120" s="385"/>
      <c r="E120" s="352"/>
      <c r="F120" s="355"/>
      <c r="G120" s="382"/>
      <c r="H120" s="50"/>
      <c r="I120" s="50"/>
      <c r="J120" s="55" t="s">
        <v>174</v>
      </c>
      <c r="K120" s="68"/>
      <c r="L120" s="133">
        <v>16</v>
      </c>
      <c r="M120" s="68"/>
      <c r="N120" s="68"/>
      <c r="O120" s="68"/>
      <c r="P120" s="135">
        <v>16</v>
      </c>
      <c r="Q120" s="386"/>
      <c r="R120" s="379"/>
      <c r="S120" s="346"/>
    </row>
    <row r="121" spans="1:19" ht="17" x14ac:dyDescent="0.2">
      <c r="A121" s="339"/>
      <c r="B121" s="339"/>
      <c r="C121" s="365"/>
      <c r="D121" s="385"/>
      <c r="E121" s="352"/>
      <c r="F121" s="355"/>
      <c r="G121" s="382"/>
      <c r="H121" s="50"/>
      <c r="I121" s="50"/>
      <c r="J121" s="55" t="s">
        <v>177</v>
      </c>
      <c r="K121" s="68"/>
      <c r="L121" s="69">
        <v>1.6</v>
      </c>
      <c r="M121" s="68"/>
      <c r="N121" s="68"/>
      <c r="O121" s="68"/>
      <c r="P121" s="70">
        <f>P120/P119</f>
        <v>0.12698412698412698</v>
      </c>
      <c r="Q121" s="386"/>
      <c r="R121" s="379"/>
      <c r="S121" s="346"/>
    </row>
    <row r="122" spans="1:19" ht="17" x14ac:dyDescent="0.2">
      <c r="A122" s="339"/>
      <c r="B122" s="339"/>
      <c r="C122" s="365"/>
      <c r="D122" s="385"/>
      <c r="E122" s="352"/>
      <c r="F122" s="355"/>
      <c r="G122" s="382"/>
      <c r="H122" s="50"/>
      <c r="I122" s="50"/>
      <c r="J122" s="56" t="s">
        <v>175</v>
      </c>
      <c r="K122" s="68"/>
      <c r="L122" s="68"/>
      <c r="M122" s="139">
        <v>20</v>
      </c>
      <c r="N122" s="68"/>
      <c r="O122" s="68"/>
      <c r="P122" s="138">
        <v>36</v>
      </c>
      <c r="Q122" s="386"/>
      <c r="R122" s="379"/>
      <c r="S122" s="346"/>
    </row>
    <row r="123" spans="1:19" ht="17" x14ac:dyDescent="0.2">
      <c r="A123" s="339"/>
      <c r="B123" s="339"/>
      <c r="C123" s="365"/>
      <c r="D123" s="385"/>
      <c r="E123" s="352"/>
      <c r="F123" s="355"/>
      <c r="G123" s="382"/>
      <c r="H123" s="184"/>
      <c r="I123" s="184"/>
      <c r="J123" s="256" t="s">
        <v>178</v>
      </c>
      <c r="K123" s="262"/>
      <c r="L123" s="262"/>
      <c r="M123" s="105">
        <f>M122/M119</f>
        <v>1</v>
      </c>
      <c r="N123" s="262"/>
      <c r="O123" s="262"/>
      <c r="P123" s="248">
        <f>P122/P119</f>
        <v>0.2857142857142857</v>
      </c>
      <c r="Q123" s="386"/>
      <c r="R123" s="379"/>
      <c r="S123" s="346"/>
    </row>
    <row r="124" spans="1:19" ht="17" x14ac:dyDescent="0.2">
      <c r="A124" s="339"/>
      <c r="B124" s="339"/>
      <c r="C124" s="365"/>
      <c r="D124" s="385"/>
      <c r="E124" s="352"/>
      <c r="F124" s="355"/>
      <c r="G124" s="382"/>
      <c r="H124" s="64"/>
      <c r="I124" s="64"/>
      <c r="J124" s="257" t="s">
        <v>176</v>
      </c>
      <c r="K124" s="258" t="s">
        <v>63</v>
      </c>
      <c r="L124" s="258"/>
      <c r="M124" s="258"/>
      <c r="N124" s="268">
        <v>0</v>
      </c>
      <c r="O124" s="258"/>
      <c r="P124" s="360">
        <v>0</v>
      </c>
      <c r="Q124" s="386"/>
      <c r="R124" s="379"/>
      <c r="S124" s="346"/>
    </row>
    <row r="125" spans="1:19" ht="17" x14ac:dyDescent="0.2">
      <c r="A125" s="339"/>
      <c r="B125" s="339"/>
      <c r="C125" s="365"/>
      <c r="D125" s="385"/>
      <c r="E125" s="352"/>
      <c r="F125" s="355"/>
      <c r="G125" s="382"/>
      <c r="H125" s="184"/>
      <c r="I125" s="184"/>
      <c r="J125" s="257" t="s">
        <v>392</v>
      </c>
      <c r="K125" s="107"/>
      <c r="L125" s="107"/>
      <c r="M125" s="107"/>
      <c r="N125" s="264">
        <v>0</v>
      </c>
      <c r="O125" s="107"/>
      <c r="P125" s="360"/>
      <c r="Q125" s="373"/>
      <c r="R125" s="379"/>
      <c r="S125" s="346"/>
    </row>
    <row r="126" spans="1:19" ht="18" thickBot="1" x14ac:dyDescent="0.25">
      <c r="A126" s="339"/>
      <c r="B126" s="339"/>
      <c r="C126" s="365"/>
      <c r="D126" s="385"/>
      <c r="E126" s="352"/>
      <c r="F126" s="355"/>
      <c r="G126" s="383"/>
      <c r="H126" s="184"/>
      <c r="I126" s="184"/>
      <c r="J126" s="250" t="s">
        <v>395</v>
      </c>
      <c r="K126" s="107"/>
      <c r="L126" s="107"/>
      <c r="M126" s="107"/>
      <c r="N126" s="252">
        <v>0</v>
      </c>
      <c r="O126" s="107"/>
      <c r="P126" s="269">
        <v>0.28570000000000001</v>
      </c>
      <c r="Q126" s="373"/>
      <c r="R126" s="380"/>
      <c r="S126" s="347"/>
    </row>
    <row r="127" spans="1:19" ht="32" customHeight="1" x14ac:dyDescent="0.2">
      <c r="A127" s="339"/>
      <c r="B127" s="339"/>
      <c r="C127" s="365"/>
      <c r="D127" s="385"/>
      <c r="E127" s="352"/>
      <c r="F127" s="355"/>
      <c r="G127" s="426" t="s">
        <v>311</v>
      </c>
      <c r="H127" s="86" t="s">
        <v>115</v>
      </c>
      <c r="I127" s="86" t="s">
        <v>116</v>
      </c>
      <c r="J127" s="86" t="s">
        <v>92</v>
      </c>
      <c r="K127" s="76">
        <v>20</v>
      </c>
      <c r="L127" s="60" t="s">
        <v>224</v>
      </c>
      <c r="M127" s="60" t="s">
        <v>225</v>
      </c>
      <c r="N127" s="60" t="s">
        <v>226</v>
      </c>
      <c r="O127" s="60" t="s">
        <v>227</v>
      </c>
      <c r="P127" s="78">
        <v>25</v>
      </c>
      <c r="Q127" s="373"/>
      <c r="R127" s="374" t="s">
        <v>158</v>
      </c>
      <c r="S127" s="345" t="s">
        <v>173</v>
      </c>
    </row>
    <row r="128" spans="1:19" ht="17" x14ac:dyDescent="0.2">
      <c r="A128" s="339"/>
      <c r="B128" s="339"/>
      <c r="C128" s="365"/>
      <c r="D128" s="385"/>
      <c r="E128" s="352"/>
      <c r="F128" s="355"/>
      <c r="G128" s="427"/>
      <c r="H128" s="40"/>
      <c r="I128" s="40"/>
      <c r="J128" s="55" t="s">
        <v>174</v>
      </c>
      <c r="K128" s="68"/>
      <c r="L128" s="133">
        <v>1</v>
      </c>
      <c r="M128" s="68"/>
      <c r="N128" s="68"/>
      <c r="O128" s="68"/>
      <c r="P128" s="135">
        <v>1</v>
      </c>
      <c r="Q128" s="373"/>
      <c r="R128" s="375"/>
      <c r="S128" s="346"/>
    </row>
    <row r="129" spans="1:19" ht="17" x14ac:dyDescent="0.2">
      <c r="A129" s="339"/>
      <c r="B129" s="339"/>
      <c r="C129" s="365"/>
      <c r="D129" s="385"/>
      <c r="E129" s="352"/>
      <c r="F129" s="355"/>
      <c r="G129" s="427"/>
      <c r="H129" s="40"/>
      <c r="I129" s="40"/>
      <c r="J129" s="55" t="s">
        <v>177</v>
      </c>
      <c r="K129" s="68"/>
      <c r="L129" s="69">
        <v>0.25</v>
      </c>
      <c r="M129" s="68"/>
      <c r="N129" s="68"/>
      <c r="O129" s="68"/>
      <c r="P129" s="70">
        <f>P128/P127</f>
        <v>0.04</v>
      </c>
      <c r="Q129" s="373"/>
      <c r="R129" s="375"/>
      <c r="S129" s="346"/>
    </row>
    <row r="130" spans="1:19" ht="17" x14ac:dyDescent="0.2">
      <c r="A130" s="339"/>
      <c r="B130" s="339"/>
      <c r="C130" s="365"/>
      <c r="D130" s="385"/>
      <c r="E130" s="352"/>
      <c r="F130" s="355"/>
      <c r="G130" s="427"/>
      <c r="H130" s="40"/>
      <c r="I130" s="40"/>
      <c r="J130" s="56" t="s">
        <v>175</v>
      </c>
      <c r="K130" s="68"/>
      <c r="L130" s="68"/>
      <c r="M130" s="139">
        <v>14</v>
      </c>
      <c r="N130" s="68"/>
      <c r="O130" s="68"/>
      <c r="P130" s="138">
        <v>15</v>
      </c>
      <c r="Q130" s="373"/>
      <c r="R130" s="375"/>
      <c r="S130" s="346"/>
    </row>
    <row r="131" spans="1:19" ht="17" x14ac:dyDescent="0.2">
      <c r="A131" s="339"/>
      <c r="B131" s="339"/>
      <c r="C131" s="365"/>
      <c r="D131" s="385"/>
      <c r="E131" s="352"/>
      <c r="F131" s="355"/>
      <c r="G131" s="427"/>
      <c r="H131" s="40"/>
      <c r="I131" s="40"/>
      <c r="J131" s="256" t="s">
        <v>178</v>
      </c>
      <c r="K131" s="262"/>
      <c r="L131" s="262"/>
      <c r="M131" s="105">
        <v>2</v>
      </c>
      <c r="N131" s="262"/>
      <c r="O131" s="262"/>
      <c r="P131" s="106">
        <f>P130/P127</f>
        <v>0.6</v>
      </c>
      <c r="Q131" s="373"/>
      <c r="R131" s="375"/>
      <c r="S131" s="346"/>
    </row>
    <row r="132" spans="1:19" ht="27" customHeight="1" thickBot="1" x14ac:dyDescent="0.25">
      <c r="A132" s="339"/>
      <c r="B132" s="339"/>
      <c r="C132" s="365"/>
      <c r="D132" s="385"/>
      <c r="E132" s="352"/>
      <c r="F132" s="355"/>
      <c r="G132" s="427"/>
      <c r="H132" s="87"/>
      <c r="I132" s="281"/>
      <c r="J132" s="257" t="s">
        <v>176</v>
      </c>
      <c r="K132" s="258"/>
      <c r="L132" s="258"/>
      <c r="M132" s="258"/>
      <c r="N132" s="268">
        <v>0</v>
      </c>
      <c r="O132" s="258"/>
      <c r="P132" s="377">
        <v>0</v>
      </c>
      <c r="Q132" s="373"/>
      <c r="R132" s="375"/>
      <c r="S132" s="346"/>
    </row>
    <row r="133" spans="1:19" ht="17" x14ac:dyDescent="0.2">
      <c r="A133" s="339"/>
      <c r="B133" s="339"/>
      <c r="C133" s="365"/>
      <c r="D133" s="385"/>
      <c r="E133" s="352"/>
      <c r="F133" s="355"/>
      <c r="G133" s="427"/>
      <c r="H133" s="280"/>
      <c r="I133" s="280"/>
      <c r="J133" s="257" t="s">
        <v>392</v>
      </c>
      <c r="K133" s="107"/>
      <c r="L133" s="107"/>
      <c r="M133" s="107"/>
      <c r="N133" s="264">
        <v>0</v>
      </c>
      <c r="O133" s="107"/>
      <c r="P133" s="377"/>
      <c r="Q133" s="373"/>
      <c r="R133" s="375"/>
      <c r="S133" s="346"/>
    </row>
    <row r="134" spans="1:19" ht="18" thickBot="1" x14ac:dyDescent="0.25">
      <c r="A134" s="339"/>
      <c r="B134" s="339"/>
      <c r="C134" s="365"/>
      <c r="D134" s="385"/>
      <c r="E134" s="352"/>
      <c r="F134" s="355"/>
      <c r="G134" s="428"/>
      <c r="H134" s="280"/>
      <c r="I134" s="280"/>
      <c r="J134" s="250" t="s">
        <v>395</v>
      </c>
      <c r="K134" s="107"/>
      <c r="L134" s="107"/>
      <c r="M134" s="107"/>
      <c r="N134" s="252">
        <v>0</v>
      </c>
      <c r="O134" s="107"/>
      <c r="P134" s="254">
        <v>0.6</v>
      </c>
      <c r="Q134" s="373"/>
      <c r="R134" s="376"/>
      <c r="S134" s="347"/>
    </row>
    <row r="135" spans="1:19" ht="21.75" customHeight="1" x14ac:dyDescent="0.2">
      <c r="A135" s="339"/>
      <c r="B135" s="339"/>
      <c r="C135" s="365"/>
      <c r="D135" s="385"/>
      <c r="E135" s="352"/>
      <c r="F135" s="355"/>
      <c r="G135" s="335" t="s">
        <v>312</v>
      </c>
      <c r="H135" s="86" t="s">
        <v>117</v>
      </c>
      <c r="I135" s="86" t="s">
        <v>118</v>
      </c>
      <c r="J135" s="60" t="s">
        <v>92</v>
      </c>
      <c r="K135" s="76">
        <v>1</v>
      </c>
      <c r="L135" s="60">
        <v>1</v>
      </c>
      <c r="M135" s="60">
        <v>2</v>
      </c>
      <c r="N135" s="80">
        <v>1</v>
      </c>
      <c r="O135" s="80">
        <v>1</v>
      </c>
      <c r="P135" s="78">
        <v>5</v>
      </c>
      <c r="Q135" s="373"/>
      <c r="R135" s="374" t="s">
        <v>158</v>
      </c>
      <c r="S135" s="345" t="s">
        <v>173</v>
      </c>
    </row>
    <row r="136" spans="1:19" ht="17" x14ac:dyDescent="0.2">
      <c r="A136" s="339"/>
      <c r="B136" s="339"/>
      <c r="C136" s="365"/>
      <c r="D136" s="385"/>
      <c r="E136" s="352"/>
      <c r="F136" s="355"/>
      <c r="G136" s="336"/>
      <c r="H136" s="40"/>
      <c r="I136" s="40"/>
      <c r="J136" s="55" t="s">
        <v>174</v>
      </c>
      <c r="K136" s="68"/>
      <c r="L136" s="133">
        <v>0</v>
      </c>
      <c r="M136" s="68"/>
      <c r="N136" s="68"/>
      <c r="O136" s="68"/>
      <c r="P136" s="135">
        <v>0</v>
      </c>
      <c r="Q136" s="373"/>
      <c r="R136" s="375"/>
      <c r="S136" s="346"/>
    </row>
    <row r="137" spans="1:19" ht="17" x14ac:dyDescent="0.2">
      <c r="A137" s="339"/>
      <c r="B137" s="339"/>
      <c r="C137" s="365"/>
      <c r="D137" s="385"/>
      <c r="E137" s="352"/>
      <c r="F137" s="355"/>
      <c r="G137" s="336"/>
      <c r="H137" s="40"/>
      <c r="I137" s="40"/>
      <c r="J137" s="55" t="s">
        <v>177</v>
      </c>
      <c r="K137" s="68"/>
      <c r="L137" s="69">
        <v>0</v>
      </c>
      <c r="M137" s="68"/>
      <c r="N137" s="68"/>
      <c r="O137" s="68"/>
      <c r="P137" s="70">
        <v>0</v>
      </c>
      <c r="Q137" s="373"/>
      <c r="R137" s="375"/>
      <c r="S137" s="346"/>
    </row>
    <row r="138" spans="1:19" ht="17" x14ac:dyDescent="0.2">
      <c r="A138" s="339"/>
      <c r="B138" s="339"/>
      <c r="C138" s="365"/>
      <c r="D138" s="385"/>
      <c r="E138" s="352"/>
      <c r="F138" s="355"/>
      <c r="G138" s="336"/>
      <c r="H138" s="40"/>
      <c r="I138" s="40"/>
      <c r="J138" s="56" t="s">
        <v>175</v>
      </c>
      <c r="K138" s="68"/>
      <c r="L138" s="68"/>
      <c r="M138" s="139">
        <v>3</v>
      </c>
      <c r="N138" s="68"/>
      <c r="O138" s="68"/>
      <c r="P138" s="138">
        <v>3</v>
      </c>
      <c r="Q138" s="373"/>
      <c r="R138" s="375"/>
      <c r="S138" s="346"/>
    </row>
    <row r="139" spans="1:19" ht="17" x14ac:dyDescent="0.2">
      <c r="A139" s="339"/>
      <c r="B139" s="339"/>
      <c r="C139" s="365"/>
      <c r="D139" s="385"/>
      <c r="E139" s="352"/>
      <c r="F139" s="355"/>
      <c r="G139" s="336"/>
      <c r="H139" s="40"/>
      <c r="I139" s="40"/>
      <c r="J139" s="256" t="s">
        <v>178</v>
      </c>
      <c r="K139" s="262"/>
      <c r="L139" s="262"/>
      <c r="M139" s="105">
        <f>M138/M135</f>
        <v>1.5</v>
      </c>
      <c r="N139" s="262"/>
      <c r="O139" s="262"/>
      <c r="P139" s="106">
        <f>P138/P135</f>
        <v>0.6</v>
      </c>
      <c r="Q139" s="373"/>
      <c r="R139" s="375"/>
      <c r="S139" s="346"/>
    </row>
    <row r="140" spans="1:19" ht="18" thickBot="1" x14ac:dyDescent="0.25">
      <c r="A140" s="339"/>
      <c r="B140" s="339"/>
      <c r="C140" s="365"/>
      <c r="D140" s="385"/>
      <c r="E140" s="352"/>
      <c r="F140" s="355"/>
      <c r="G140" s="336"/>
      <c r="H140" s="87"/>
      <c r="I140" s="281"/>
      <c r="J140" s="257" t="s">
        <v>176</v>
      </c>
      <c r="K140" s="258"/>
      <c r="L140" s="258"/>
      <c r="M140" s="258"/>
      <c r="N140" s="259">
        <v>0</v>
      </c>
      <c r="O140" s="258"/>
      <c r="P140" s="377">
        <v>0</v>
      </c>
      <c r="Q140" s="373"/>
      <c r="R140" s="375"/>
      <c r="S140" s="346"/>
    </row>
    <row r="141" spans="1:19" ht="17" x14ac:dyDescent="0.2">
      <c r="A141" s="339"/>
      <c r="B141" s="339"/>
      <c r="C141" s="186"/>
      <c r="D141" s="187"/>
      <c r="E141" s="352"/>
      <c r="F141" s="355"/>
      <c r="G141" s="336"/>
      <c r="H141" s="280"/>
      <c r="I141" s="280"/>
      <c r="J141" s="257" t="s">
        <v>392</v>
      </c>
      <c r="K141" s="107"/>
      <c r="L141" s="107"/>
      <c r="M141" s="107"/>
      <c r="N141" s="252">
        <v>0</v>
      </c>
      <c r="O141" s="107"/>
      <c r="P141" s="377"/>
      <c r="Q141" s="189"/>
      <c r="R141" s="375"/>
      <c r="S141" s="346"/>
    </row>
    <row r="142" spans="1:19" ht="18" thickBot="1" x14ac:dyDescent="0.25">
      <c r="A142" s="340"/>
      <c r="B142" s="340"/>
      <c r="C142" s="186"/>
      <c r="D142" s="187"/>
      <c r="E142" s="353"/>
      <c r="F142" s="356"/>
      <c r="G142" s="337"/>
      <c r="H142" s="280"/>
      <c r="I142" s="280"/>
      <c r="J142" s="250" t="s">
        <v>395</v>
      </c>
      <c r="K142" s="107"/>
      <c r="L142" s="107"/>
      <c r="M142" s="107"/>
      <c r="N142" s="252">
        <v>0</v>
      </c>
      <c r="O142" s="107"/>
      <c r="P142" s="254">
        <v>0.6</v>
      </c>
      <c r="Q142" s="189"/>
      <c r="R142" s="376"/>
      <c r="S142" s="347"/>
    </row>
    <row r="143" spans="1:19" s="34" customFormat="1" ht="30" customHeight="1" x14ac:dyDescent="0.2">
      <c r="A143" s="338" t="s">
        <v>99</v>
      </c>
      <c r="B143" s="338" t="s">
        <v>160</v>
      </c>
      <c r="C143" s="364" t="s">
        <v>119</v>
      </c>
      <c r="D143" s="367" t="s">
        <v>120</v>
      </c>
      <c r="E143" s="351" t="s">
        <v>218</v>
      </c>
      <c r="F143" s="354" t="s">
        <v>211</v>
      </c>
      <c r="G143" s="335" t="s">
        <v>161</v>
      </c>
      <c r="H143" s="60" t="s">
        <v>121</v>
      </c>
      <c r="I143" s="60" t="s">
        <v>122</v>
      </c>
      <c r="J143" s="60" t="s">
        <v>92</v>
      </c>
      <c r="K143" s="79">
        <v>2.1</v>
      </c>
      <c r="L143" s="79" t="s">
        <v>228</v>
      </c>
      <c r="M143" s="79" t="s">
        <v>229</v>
      </c>
      <c r="N143" s="79" t="s">
        <v>230</v>
      </c>
      <c r="O143" s="79" t="s">
        <v>231</v>
      </c>
      <c r="P143" s="77" t="s">
        <v>232</v>
      </c>
      <c r="Q143" s="370" t="s">
        <v>123</v>
      </c>
      <c r="R143" s="357" t="s">
        <v>158</v>
      </c>
      <c r="S143" s="345" t="s">
        <v>173</v>
      </c>
    </row>
    <row r="144" spans="1:19" s="34" customFormat="1" ht="17" x14ac:dyDescent="0.2">
      <c r="A144" s="339"/>
      <c r="B144" s="339"/>
      <c r="C144" s="365"/>
      <c r="D144" s="368"/>
      <c r="E144" s="352"/>
      <c r="F144" s="355"/>
      <c r="G144" s="336"/>
      <c r="H144" s="50"/>
      <c r="I144" s="50"/>
      <c r="J144" s="55" t="s">
        <v>174</v>
      </c>
      <c r="K144" s="68"/>
      <c r="L144" s="133">
        <v>1</v>
      </c>
      <c r="M144" s="68"/>
      <c r="N144" s="68"/>
      <c r="O144" s="68"/>
      <c r="P144" s="135">
        <v>1</v>
      </c>
      <c r="Q144" s="371"/>
      <c r="R144" s="358"/>
      <c r="S144" s="346"/>
    </row>
    <row r="145" spans="1:19" s="34" customFormat="1" ht="17" x14ac:dyDescent="0.2">
      <c r="A145" s="339"/>
      <c r="B145" s="339"/>
      <c r="C145" s="365"/>
      <c r="D145" s="368"/>
      <c r="E145" s="352"/>
      <c r="F145" s="355"/>
      <c r="G145" s="336"/>
      <c r="H145" s="50"/>
      <c r="I145" s="50"/>
      <c r="J145" s="55" t="s">
        <v>177</v>
      </c>
      <c r="K145" s="68"/>
      <c r="L145" s="69">
        <v>1</v>
      </c>
      <c r="M145" s="68"/>
      <c r="N145" s="68"/>
      <c r="O145" s="68"/>
      <c r="P145" s="70">
        <v>0.156</v>
      </c>
      <c r="Q145" s="371"/>
      <c r="R145" s="358"/>
      <c r="S145" s="346"/>
    </row>
    <row r="146" spans="1:19" s="34" customFormat="1" ht="17" x14ac:dyDescent="0.2">
      <c r="A146" s="339"/>
      <c r="B146" s="339"/>
      <c r="C146" s="365"/>
      <c r="D146" s="368"/>
      <c r="E146" s="352"/>
      <c r="F146" s="355"/>
      <c r="G146" s="336"/>
      <c r="H146" s="50"/>
      <c r="I146" s="50"/>
      <c r="J146" s="56" t="s">
        <v>175</v>
      </c>
      <c r="K146" s="68"/>
      <c r="L146" s="68"/>
      <c r="M146" s="139">
        <v>1.5</v>
      </c>
      <c r="N146" s="68"/>
      <c r="O146" s="68"/>
      <c r="P146" s="138">
        <v>2.5</v>
      </c>
      <c r="Q146" s="371"/>
      <c r="R146" s="358"/>
      <c r="S146" s="346"/>
    </row>
    <row r="147" spans="1:19" s="34" customFormat="1" ht="17" x14ac:dyDescent="0.2">
      <c r="A147" s="339"/>
      <c r="B147" s="339"/>
      <c r="C147" s="365"/>
      <c r="D147" s="368"/>
      <c r="E147" s="352"/>
      <c r="F147" s="355"/>
      <c r="G147" s="336"/>
      <c r="H147" s="50"/>
      <c r="I147" s="50"/>
      <c r="J147" s="256" t="s">
        <v>178</v>
      </c>
      <c r="K147" s="262"/>
      <c r="L147" s="262"/>
      <c r="M147" s="105">
        <v>1</v>
      </c>
      <c r="N147" s="262"/>
      <c r="O147" s="262"/>
      <c r="P147" s="106">
        <v>0.39100000000000001</v>
      </c>
      <c r="Q147" s="371"/>
      <c r="R147" s="358"/>
      <c r="S147" s="346"/>
    </row>
    <row r="148" spans="1:19" s="34" customFormat="1" ht="18" thickBot="1" x14ac:dyDescent="0.25">
      <c r="A148" s="339"/>
      <c r="B148" s="339"/>
      <c r="C148" s="365"/>
      <c r="D148" s="368"/>
      <c r="E148" s="352"/>
      <c r="F148" s="355"/>
      <c r="G148" s="336"/>
      <c r="H148" s="62"/>
      <c r="I148" s="273"/>
      <c r="J148" s="257" t="s">
        <v>176</v>
      </c>
      <c r="K148" s="258"/>
      <c r="L148" s="258"/>
      <c r="M148" s="258"/>
      <c r="N148" s="259">
        <v>0</v>
      </c>
      <c r="O148" s="258"/>
      <c r="P148" s="334">
        <v>6.3E-3</v>
      </c>
      <c r="Q148" s="371"/>
      <c r="R148" s="358"/>
      <c r="S148" s="346"/>
    </row>
    <row r="149" spans="1:19" s="34" customFormat="1" ht="17" x14ac:dyDescent="0.2">
      <c r="A149" s="339"/>
      <c r="B149" s="339"/>
      <c r="C149" s="365"/>
      <c r="D149" s="368"/>
      <c r="E149" s="352"/>
      <c r="F149" s="355"/>
      <c r="G149" s="336"/>
      <c r="H149" s="184"/>
      <c r="I149" s="184"/>
      <c r="J149" s="257" t="s">
        <v>392</v>
      </c>
      <c r="K149" s="107"/>
      <c r="L149" s="107"/>
      <c r="M149" s="107"/>
      <c r="N149" s="271">
        <v>6.3E-3</v>
      </c>
      <c r="O149" s="107"/>
      <c r="P149" s="334"/>
      <c r="Q149" s="372"/>
      <c r="R149" s="358"/>
      <c r="S149" s="346"/>
    </row>
    <row r="150" spans="1:19" s="34" customFormat="1" ht="18" thickBot="1" x14ac:dyDescent="0.25">
      <c r="A150" s="339"/>
      <c r="B150" s="339"/>
      <c r="C150" s="365"/>
      <c r="D150" s="368"/>
      <c r="E150" s="352"/>
      <c r="F150" s="355"/>
      <c r="G150" s="337"/>
      <c r="H150" s="184"/>
      <c r="I150" s="184"/>
      <c r="J150" s="250" t="s">
        <v>395</v>
      </c>
      <c r="K150" s="107"/>
      <c r="L150" s="107"/>
      <c r="M150" s="107"/>
      <c r="N150" s="271">
        <v>0.33160000000000001</v>
      </c>
      <c r="O150" s="107"/>
      <c r="P150" s="290">
        <v>0.33160000000000001</v>
      </c>
      <c r="Q150" s="372"/>
      <c r="R150" s="359"/>
      <c r="S150" s="347"/>
    </row>
    <row r="151" spans="1:19" s="34" customFormat="1" ht="23.25" customHeight="1" x14ac:dyDescent="0.2">
      <c r="A151" s="339"/>
      <c r="B151" s="339"/>
      <c r="C151" s="365"/>
      <c r="D151" s="368"/>
      <c r="E151" s="352"/>
      <c r="F151" s="355"/>
      <c r="G151" s="361" t="s">
        <v>313</v>
      </c>
      <c r="H151" s="60" t="s">
        <v>124</v>
      </c>
      <c r="I151" s="60" t="s">
        <v>125</v>
      </c>
      <c r="J151" s="60" t="s">
        <v>92</v>
      </c>
      <c r="K151" s="127">
        <v>1.2E-2</v>
      </c>
      <c r="L151" s="127">
        <v>1.4999999999999999E-2</v>
      </c>
      <c r="M151" s="127">
        <v>1.6E-2</v>
      </c>
      <c r="N151" s="127">
        <v>1.7999999999999999E-2</v>
      </c>
      <c r="O151" s="127">
        <v>0.02</v>
      </c>
      <c r="P151" s="128">
        <v>0.02</v>
      </c>
      <c r="Q151" s="373"/>
      <c r="R151" s="338" t="s">
        <v>183</v>
      </c>
      <c r="S151" s="345" t="s">
        <v>173</v>
      </c>
    </row>
    <row r="152" spans="1:19" s="34" customFormat="1" ht="17" x14ac:dyDescent="0.2">
      <c r="A152" s="339"/>
      <c r="B152" s="339"/>
      <c r="C152" s="365"/>
      <c r="D152" s="368"/>
      <c r="E152" s="352"/>
      <c r="F152" s="355"/>
      <c r="G152" s="362"/>
      <c r="H152" s="52"/>
      <c r="I152" s="52"/>
      <c r="J152" s="55" t="s">
        <v>174</v>
      </c>
      <c r="K152" s="68"/>
      <c r="L152" s="69">
        <v>2.4E-2</v>
      </c>
      <c r="M152" s="68"/>
      <c r="N152" s="68"/>
      <c r="O152" s="68"/>
      <c r="P152" s="70">
        <v>2.4E-2</v>
      </c>
      <c r="Q152" s="373"/>
      <c r="R152" s="339"/>
      <c r="S152" s="346"/>
    </row>
    <row r="153" spans="1:19" s="34" customFormat="1" ht="17" x14ac:dyDescent="0.2">
      <c r="A153" s="339"/>
      <c r="B153" s="339"/>
      <c r="C153" s="365"/>
      <c r="D153" s="368"/>
      <c r="E153" s="352"/>
      <c r="F153" s="355"/>
      <c r="G153" s="362"/>
      <c r="H153" s="52"/>
      <c r="I153" s="52"/>
      <c r="J153" s="55" t="s">
        <v>177</v>
      </c>
      <c r="K153" s="68"/>
      <c r="L153" s="69">
        <f>L152/L151</f>
        <v>1.6</v>
      </c>
      <c r="M153" s="68"/>
      <c r="N153" s="68"/>
      <c r="O153" s="68"/>
      <c r="P153" s="70"/>
      <c r="Q153" s="373"/>
      <c r="R153" s="339"/>
      <c r="S153" s="346"/>
    </row>
    <row r="154" spans="1:19" s="34" customFormat="1" ht="17" x14ac:dyDescent="0.2">
      <c r="A154" s="339"/>
      <c r="B154" s="339"/>
      <c r="C154" s="365"/>
      <c r="D154" s="368"/>
      <c r="E154" s="352"/>
      <c r="F154" s="355"/>
      <c r="G154" s="362"/>
      <c r="H154" s="52"/>
      <c r="I154" s="52"/>
      <c r="J154" s="56" t="s">
        <v>175</v>
      </c>
      <c r="K154" s="68"/>
      <c r="L154" s="68"/>
      <c r="M154" s="71">
        <v>2.4E-2</v>
      </c>
      <c r="N154" s="68"/>
      <c r="O154" s="68"/>
      <c r="P154" s="72">
        <v>2.4E-2</v>
      </c>
      <c r="Q154" s="373"/>
      <c r="R154" s="339"/>
      <c r="S154" s="346"/>
    </row>
    <row r="155" spans="1:19" s="34" customFormat="1" ht="17" x14ac:dyDescent="0.2">
      <c r="A155" s="339"/>
      <c r="B155" s="339"/>
      <c r="C155" s="365"/>
      <c r="D155" s="368"/>
      <c r="E155" s="352"/>
      <c r="F155" s="355"/>
      <c r="G155" s="362"/>
      <c r="H155" s="52"/>
      <c r="I155" s="52"/>
      <c r="J155" s="256" t="s">
        <v>178</v>
      </c>
      <c r="K155" s="262"/>
      <c r="L155" s="262"/>
      <c r="M155" s="105">
        <f>M154/M151</f>
        <v>1.5</v>
      </c>
      <c r="N155" s="262"/>
      <c r="O155" s="262"/>
      <c r="P155" s="106"/>
      <c r="Q155" s="373"/>
      <c r="R155" s="339"/>
      <c r="S155" s="346"/>
    </row>
    <row r="156" spans="1:19" s="34" customFormat="1" ht="18" thickBot="1" x14ac:dyDescent="0.25">
      <c r="A156" s="339"/>
      <c r="B156" s="339"/>
      <c r="C156" s="365"/>
      <c r="D156" s="368"/>
      <c r="E156" s="352"/>
      <c r="F156" s="355"/>
      <c r="G156" s="362"/>
      <c r="H156" s="61"/>
      <c r="I156" s="277"/>
      <c r="J156" s="257" t="s">
        <v>176</v>
      </c>
      <c r="K156" s="258"/>
      <c r="L156" s="258"/>
      <c r="M156" s="258"/>
      <c r="N156" s="259">
        <v>0</v>
      </c>
      <c r="O156" s="258"/>
      <c r="P156" s="344">
        <v>0</v>
      </c>
      <c r="Q156" s="373"/>
      <c r="R156" s="339"/>
      <c r="S156" s="346"/>
    </row>
    <row r="157" spans="1:19" s="34" customFormat="1" ht="17" x14ac:dyDescent="0.2">
      <c r="A157" s="339"/>
      <c r="B157" s="339"/>
      <c r="C157" s="365"/>
      <c r="D157" s="368"/>
      <c r="E157" s="352"/>
      <c r="F157" s="355"/>
      <c r="G157" s="362"/>
      <c r="H157" s="184"/>
      <c r="I157" s="184"/>
      <c r="J157" s="257" t="s">
        <v>392</v>
      </c>
      <c r="K157" s="107"/>
      <c r="L157" s="107"/>
      <c r="M157" s="107"/>
      <c r="N157" s="252">
        <v>0</v>
      </c>
      <c r="O157" s="107"/>
      <c r="P157" s="344"/>
      <c r="Q157" s="373"/>
      <c r="R157" s="339"/>
      <c r="S157" s="346"/>
    </row>
    <row r="158" spans="1:19" s="34" customFormat="1" ht="18" thickBot="1" x14ac:dyDescent="0.25">
      <c r="A158" s="339"/>
      <c r="B158" s="339"/>
      <c r="C158" s="365"/>
      <c r="D158" s="368"/>
      <c r="E158" s="352"/>
      <c r="F158" s="355"/>
      <c r="G158" s="363"/>
      <c r="H158" s="184"/>
      <c r="I158" s="184"/>
      <c r="J158" s="250" t="s">
        <v>395</v>
      </c>
      <c r="K158" s="107"/>
      <c r="L158" s="107"/>
      <c r="M158" s="107"/>
      <c r="N158" s="252">
        <v>0</v>
      </c>
      <c r="O158" s="107"/>
      <c r="P158" s="254" t="s">
        <v>407</v>
      </c>
      <c r="Q158" s="373"/>
      <c r="R158" s="340"/>
      <c r="S158" s="347"/>
    </row>
    <row r="159" spans="1:19" s="34" customFormat="1" ht="23.25" customHeight="1" x14ac:dyDescent="0.2">
      <c r="A159" s="339"/>
      <c r="B159" s="339"/>
      <c r="C159" s="366"/>
      <c r="D159" s="369"/>
      <c r="E159" s="352"/>
      <c r="F159" s="355"/>
      <c r="G159" s="335" t="s">
        <v>314</v>
      </c>
      <c r="H159" s="60" t="s">
        <v>124</v>
      </c>
      <c r="I159" s="60" t="s">
        <v>125</v>
      </c>
      <c r="J159" s="60" t="s">
        <v>342</v>
      </c>
      <c r="K159" s="129">
        <v>1.6999999999999999E-3</v>
      </c>
      <c r="L159" s="129">
        <v>2.5000000000000001E-3</v>
      </c>
      <c r="M159" s="129">
        <v>2.8E-3</v>
      </c>
      <c r="N159" s="129">
        <v>3.2000000000000002E-3</v>
      </c>
      <c r="O159" s="129">
        <v>3.5000000000000001E-3</v>
      </c>
      <c r="P159" s="130">
        <v>3.5000000000000001E-3</v>
      </c>
      <c r="Q159" s="373"/>
      <c r="R159" s="338" t="s">
        <v>183</v>
      </c>
      <c r="S159" s="345" t="s">
        <v>409</v>
      </c>
    </row>
    <row r="160" spans="1:19" s="34" customFormat="1" ht="17" x14ac:dyDescent="0.2">
      <c r="A160" s="339"/>
      <c r="B160" s="339"/>
      <c r="C160" s="123"/>
      <c r="D160" s="149"/>
      <c r="E160" s="352"/>
      <c r="F160" s="355"/>
      <c r="G160" s="336"/>
      <c r="H160" s="53"/>
      <c r="I160" s="53"/>
      <c r="J160" s="55" t="s">
        <v>174</v>
      </c>
      <c r="K160" s="68"/>
      <c r="L160" s="146">
        <v>1.6000000000000001E-3</v>
      </c>
      <c r="M160" s="68"/>
      <c r="N160" s="68"/>
      <c r="O160" s="68"/>
      <c r="P160" s="147">
        <v>1.6000000000000001E-3</v>
      </c>
      <c r="Q160" s="140"/>
      <c r="R160" s="339"/>
      <c r="S160" s="346"/>
    </row>
    <row r="161" spans="1:19" s="34" customFormat="1" ht="17" x14ac:dyDescent="0.2">
      <c r="A161" s="339"/>
      <c r="B161" s="339"/>
      <c r="C161" s="123"/>
      <c r="D161" s="149"/>
      <c r="E161" s="352"/>
      <c r="F161" s="355"/>
      <c r="G161" s="336"/>
      <c r="H161" s="53"/>
      <c r="I161" s="53"/>
      <c r="J161" s="55" t="s">
        <v>177</v>
      </c>
      <c r="K161" s="68"/>
      <c r="L161" s="69">
        <f>L160/L159</f>
        <v>0.64</v>
      </c>
      <c r="M161" s="68"/>
      <c r="N161" s="68"/>
      <c r="O161" s="68"/>
      <c r="P161" s="70">
        <f>P160/P159</f>
        <v>0.45714285714285713</v>
      </c>
      <c r="Q161" s="140"/>
      <c r="R161" s="339"/>
      <c r="S161" s="346"/>
    </row>
    <row r="162" spans="1:19" s="34" customFormat="1" ht="17" x14ac:dyDescent="0.2">
      <c r="A162" s="339"/>
      <c r="B162" s="339"/>
      <c r="C162" s="123"/>
      <c r="D162" s="149"/>
      <c r="E162" s="352"/>
      <c r="F162" s="355"/>
      <c r="G162" s="336"/>
      <c r="H162" s="53"/>
      <c r="I162" s="53"/>
      <c r="J162" s="56" t="s">
        <v>175</v>
      </c>
      <c r="K162" s="68"/>
      <c r="L162" s="68"/>
      <c r="M162" s="247">
        <v>1.8E-3</v>
      </c>
      <c r="N162" s="68"/>
      <c r="O162" s="68"/>
      <c r="P162" s="249">
        <v>1.8E-3</v>
      </c>
      <c r="Q162" s="140"/>
      <c r="R162" s="339"/>
      <c r="S162" s="346"/>
    </row>
    <row r="163" spans="1:19" s="34" customFormat="1" ht="17" x14ac:dyDescent="0.2">
      <c r="A163" s="339"/>
      <c r="B163" s="339"/>
      <c r="C163" s="123"/>
      <c r="D163" s="149"/>
      <c r="E163" s="352"/>
      <c r="F163" s="355"/>
      <c r="G163" s="336"/>
      <c r="H163" s="53"/>
      <c r="I163" s="53"/>
      <c r="J163" s="256" t="s">
        <v>178</v>
      </c>
      <c r="K163" s="262"/>
      <c r="L163" s="262"/>
      <c r="M163" s="105">
        <f>M162/M159</f>
        <v>0.64285714285714279</v>
      </c>
      <c r="N163" s="262"/>
      <c r="O163" s="262"/>
      <c r="P163" s="106" t="s">
        <v>408</v>
      </c>
      <c r="Q163" s="140"/>
      <c r="R163" s="339"/>
      <c r="S163" s="346"/>
    </row>
    <row r="164" spans="1:19" s="34" customFormat="1" ht="18" thickBot="1" x14ac:dyDescent="0.25">
      <c r="A164" s="339"/>
      <c r="B164" s="339"/>
      <c r="C164" s="124"/>
      <c r="D164" s="150"/>
      <c r="E164" s="352"/>
      <c r="F164" s="355"/>
      <c r="G164" s="336"/>
      <c r="H164" s="61"/>
      <c r="I164" s="277"/>
      <c r="J164" s="257" t="s">
        <v>176</v>
      </c>
      <c r="K164" s="258"/>
      <c r="L164" s="258"/>
      <c r="M164" s="258"/>
      <c r="N164" s="259">
        <v>0</v>
      </c>
      <c r="O164" s="258"/>
      <c r="P164" s="344">
        <v>0</v>
      </c>
      <c r="Q164" s="141"/>
      <c r="R164" s="339"/>
      <c r="S164" s="346"/>
    </row>
    <row r="165" spans="1:19" s="34" customFormat="1" ht="17" x14ac:dyDescent="0.2">
      <c r="A165" s="339"/>
      <c r="B165" s="339"/>
      <c r="C165" s="186"/>
      <c r="D165" s="187"/>
      <c r="E165" s="352"/>
      <c r="F165" s="355"/>
      <c r="G165" s="336"/>
      <c r="H165" s="184"/>
      <c r="I165" s="184"/>
      <c r="J165" s="257" t="s">
        <v>392</v>
      </c>
      <c r="K165" s="107"/>
      <c r="L165" s="107"/>
      <c r="M165" s="107"/>
      <c r="N165" s="252">
        <v>0</v>
      </c>
      <c r="O165" s="107"/>
      <c r="P165" s="344"/>
      <c r="Q165" s="188"/>
      <c r="R165" s="339"/>
      <c r="S165" s="346"/>
    </row>
    <row r="166" spans="1:19" s="34" customFormat="1" ht="18" thickBot="1" x14ac:dyDescent="0.25">
      <c r="A166" s="339"/>
      <c r="B166" s="339"/>
      <c r="C166" s="186"/>
      <c r="D166" s="187"/>
      <c r="E166" s="352"/>
      <c r="F166" s="355"/>
      <c r="G166" s="337"/>
      <c r="H166" s="184"/>
      <c r="I166" s="184"/>
      <c r="J166" s="250" t="s">
        <v>395</v>
      </c>
      <c r="K166" s="107"/>
      <c r="L166" s="107"/>
      <c r="M166" s="107"/>
      <c r="N166" s="252">
        <v>0</v>
      </c>
      <c r="O166" s="107"/>
      <c r="P166" s="254" t="s">
        <v>408</v>
      </c>
      <c r="Q166" s="188"/>
      <c r="R166" s="340"/>
      <c r="S166" s="347"/>
    </row>
    <row r="167" spans="1:19" s="34" customFormat="1" ht="23.25" customHeight="1" x14ac:dyDescent="0.2">
      <c r="A167" s="339"/>
      <c r="B167" s="339"/>
      <c r="C167" s="364" t="s">
        <v>126</v>
      </c>
      <c r="D167" s="367" t="s">
        <v>127</v>
      </c>
      <c r="E167" s="352"/>
      <c r="F167" s="355"/>
      <c r="G167" s="335" t="s">
        <v>315</v>
      </c>
      <c r="H167" s="60" t="s">
        <v>124</v>
      </c>
      <c r="I167" s="60" t="s">
        <v>125</v>
      </c>
      <c r="J167" s="60" t="s">
        <v>347</v>
      </c>
      <c r="K167" s="88">
        <v>25</v>
      </c>
      <c r="L167" s="88">
        <v>11</v>
      </c>
      <c r="M167" s="88">
        <v>14</v>
      </c>
      <c r="N167" s="88">
        <v>21</v>
      </c>
      <c r="O167" s="88">
        <v>18</v>
      </c>
      <c r="P167" s="77">
        <v>64</v>
      </c>
      <c r="Q167" s="407" t="s">
        <v>123</v>
      </c>
      <c r="R167" s="338" t="s">
        <v>158</v>
      </c>
      <c r="S167" s="341" t="s">
        <v>410</v>
      </c>
    </row>
    <row r="168" spans="1:19" s="34" customFormat="1" ht="17" x14ac:dyDescent="0.2">
      <c r="A168" s="339"/>
      <c r="B168" s="339"/>
      <c r="C168" s="365"/>
      <c r="D168" s="368"/>
      <c r="E168" s="352"/>
      <c r="F168" s="355"/>
      <c r="G168" s="336"/>
      <c r="H168" s="53"/>
      <c r="I168" s="53"/>
      <c r="J168" s="55" t="s">
        <v>174</v>
      </c>
      <c r="K168" s="68"/>
      <c r="L168" s="133">
        <v>18</v>
      </c>
      <c r="M168" s="68"/>
      <c r="N168" s="68"/>
      <c r="O168" s="68"/>
      <c r="P168" s="135">
        <v>18</v>
      </c>
      <c r="Q168" s="408"/>
      <c r="R168" s="339"/>
      <c r="S168" s="342"/>
    </row>
    <row r="169" spans="1:19" s="34" customFormat="1" ht="24.75" customHeight="1" x14ac:dyDescent="0.2">
      <c r="A169" s="339"/>
      <c r="B169" s="339"/>
      <c r="C169" s="365"/>
      <c r="D169" s="368"/>
      <c r="E169" s="352"/>
      <c r="F169" s="355"/>
      <c r="G169" s="336"/>
      <c r="H169" s="53"/>
      <c r="I169" s="53"/>
      <c r="J169" s="55" t="s">
        <v>177</v>
      </c>
      <c r="K169" s="68"/>
      <c r="L169" s="69">
        <f>L168/L167</f>
        <v>1.6363636363636365</v>
      </c>
      <c r="M169" s="68"/>
      <c r="N169" s="68"/>
      <c r="O169" s="68"/>
      <c r="P169" s="70">
        <f>P168/P167</f>
        <v>0.28125</v>
      </c>
      <c r="Q169" s="408"/>
      <c r="R169" s="339"/>
      <c r="S169" s="342"/>
    </row>
    <row r="170" spans="1:19" s="34" customFormat="1" ht="26.25" customHeight="1" x14ac:dyDescent="0.2">
      <c r="A170" s="339"/>
      <c r="B170" s="339"/>
      <c r="C170" s="365"/>
      <c r="D170" s="368"/>
      <c r="E170" s="352"/>
      <c r="F170" s="355"/>
      <c r="G170" s="336"/>
      <c r="H170" s="53"/>
      <c r="I170" s="53"/>
      <c r="J170" s="56" t="s">
        <v>175</v>
      </c>
      <c r="K170" s="68"/>
      <c r="L170" s="68"/>
      <c r="M170" s="139">
        <v>15</v>
      </c>
      <c r="N170" s="68"/>
      <c r="O170" s="68"/>
      <c r="P170" s="138">
        <v>33</v>
      </c>
      <c r="Q170" s="408"/>
      <c r="R170" s="339"/>
      <c r="S170" s="342"/>
    </row>
    <row r="171" spans="1:19" s="34" customFormat="1" ht="24.75" customHeight="1" x14ac:dyDescent="0.2">
      <c r="A171" s="339"/>
      <c r="B171" s="339"/>
      <c r="C171" s="365"/>
      <c r="D171" s="368"/>
      <c r="E171" s="352"/>
      <c r="F171" s="355"/>
      <c r="G171" s="336"/>
      <c r="H171" s="53"/>
      <c r="I171" s="53"/>
      <c r="J171" s="256" t="s">
        <v>178</v>
      </c>
      <c r="K171" s="262"/>
      <c r="L171" s="262"/>
      <c r="M171" s="105">
        <f>M170/M167</f>
        <v>1.0714285714285714</v>
      </c>
      <c r="N171" s="262"/>
      <c r="O171" s="262"/>
      <c r="P171" s="248">
        <f>P170/P167</f>
        <v>0.515625</v>
      </c>
      <c r="Q171" s="408"/>
      <c r="R171" s="339"/>
      <c r="S171" s="342"/>
    </row>
    <row r="172" spans="1:19" s="34" customFormat="1" ht="27" customHeight="1" thickBot="1" x14ac:dyDescent="0.25">
      <c r="A172" s="339"/>
      <c r="B172" s="339"/>
      <c r="C172" s="365"/>
      <c r="D172" s="368"/>
      <c r="E172" s="352"/>
      <c r="F172" s="355"/>
      <c r="G172" s="336"/>
      <c r="H172" s="61"/>
      <c r="I172" s="277"/>
      <c r="J172" s="257" t="s">
        <v>176</v>
      </c>
      <c r="K172" s="258"/>
      <c r="L172" s="258"/>
      <c r="M172" s="258"/>
      <c r="N172" s="259">
        <v>0</v>
      </c>
      <c r="O172" s="258"/>
      <c r="P172" s="344">
        <v>0</v>
      </c>
      <c r="Q172" s="408"/>
      <c r="R172" s="339"/>
      <c r="S172" s="342"/>
    </row>
    <row r="173" spans="1:19" s="34" customFormat="1" ht="27" customHeight="1" x14ac:dyDescent="0.2">
      <c r="A173" s="339"/>
      <c r="B173" s="339"/>
      <c r="C173" s="365"/>
      <c r="D173" s="368"/>
      <c r="E173" s="352"/>
      <c r="F173" s="355"/>
      <c r="G173" s="336"/>
      <c r="H173" s="184"/>
      <c r="I173" s="184"/>
      <c r="J173" s="257" t="s">
        <v>392</v>
      </c>
      <c r="K173" s="107"/>
      <c r="L173" s="258"/>
      <c r="M173" s="107"/>
      <c r="N173" s="252">
        <v>0</v>
      </c>
      <c r="O173" s="107"/>
      <c r="P173" s="344"/>
      <c r="Q173" s="408"/>
      <c r="R173" s="339"/>
      <c r="S173" s="342"/>
    </row>
    <row r="174" spans="1:19" s="34" customFormat="1" ht="27" customHeight="1" thickBot="1" x14ac:dyDescent="0.25">
      <c r="A174" s="339"/>
      <c r="B174" s="339"/>
      <c r="C174" s="365"/>
      <c r="D174" s="368"/>
      <c r="E174" s="352"/>
      <c r="F174" s="355"/>
      <c r="G174" s="337"/>
      <c r="H174" s="184"/>
      <c r="I174" s="184"/>
      <c r="J174" s="250" t="s">
        <v>395</v>
      </c>
      <c r="K174" s="107"/>
      <c r="L174" s="258"/>
      <c r="M174" s="107"/>
      <c r="N174" s="252">
        <v>0</v>
      </c>
      <c r="O174" s="107"/>
      <c r="P174" s="269">
        <v>0.51559999999999995</v>
      </c>
      <c r="Q174" s="408"/>
      <c r="R174" s="340"/>
      <c r="S174" s="343"/>
    </row>
    <row r="175" spans="1:19" s="34" customFormat="1" ht="30" customHeight="1" x14ac:dyDescent="0.2">
      <c r="A175" s="339"/>
      <c r="B175" s="339"/>
      <c r="C175" s="365"/>
      <c r="D175" s="368"/>
      <c r="E175" s="352"/>
      <c r="F175" s="355"/>
      <c r="G175" s="335" t="s">
        <v>165</v>
      </c>
      <c r="H175" s="60" t="s">
        <v>128</v>
      </c>
      <c r="I175" s="60" t="s">
        <v>129</v>
      </c>
      <c r="J175" s="60" t="s">
        <v>88</v>
      </c>
      <c r="K175" s="76">
        <v>4000</v>
      </c>
      <c r="L175" s="93">
        <v>600</v>
      </c>
      <c r="M175" s="89">
        <v>1500</v>
      </c>
      <c r="N175" s="94">
        <v>1500</v>
      </c>
      <c r="O175" s="94">
        <v>600</v>
      </c>
      <c r="P175" s="282">
        <v>4200</v>
      </c>
      <c r="Q175" s="408"/>
      <c r="R175" s="338" t="s">
        <v>158</v>
      </c>
      <c r="S175" s="345" t="s">
        <v>411</v>
      </c>
    </row>
    <row r="176" spans="1:19" s="34" customFormat="1" ht="17" x14ac:dyDescent="0.2">
      <c r="A176" s="339"/>
      <c r="B176" s="339"/>
      <c r="C176" s="365"/>
      <c r="D176" s="368"/>
      <c r="E176" s="352"/>
      <c r="F176" s="355"/>
      <c r="G176" s="336"/>
      <c r="H176" s="52"/>
      <c r="I176" s="52"/>
      <c r="J176" s="55" t="s">
        <v>174</v>
      </c>
      <c r="K176" s="68"/>
      <c r="L176" s="133">
        <v>600</v>
      </c>
      <c r="M176" s="68"/>
      <c r="N176" s="68"/>
      <c r="O176" s="68"/>
      <c r="P176" s="135">
        <v>600</v>
      </c>
      <c r="Q176" s="408"/>
      <c r="R176" s="339"/>
      <c r="S176" s="346"/>
    </row>
    <row r="177" spans="1:19" s="34" customFormat="1" ht="17" x14ac:dyDescent="0.2">
      <c r="A177" s="339"/>
      <c r="B177" s="339"/>
      <c r="C177" s="365"/>
      <c r="D177" s="368"/>
      <c r="E177" s="352"/>
      <c r="F177" s="355"/>
      <c r="G177" s="336"/>
      <c r="H177" s="52"/>
      <c r="I177" s="52"/>
      <c r="J177" s="55" t="s">
        <v>177</v>
      </c>
      <c r="K177" s="68"/>
      <c r="L177" s="69">
        <v>1</v>
      </c>
      <c r="M177" s="68"/>
      <c r="N177" s="68"/>
      <c r="O177" s="68"/>
      <c r="P177" s="147">
        <f>P176/P175</f>
        <v>0.14285714285714285</v>
      </c>
      <c r="Q177" s="408"/>
      <c r="R177" s="339"/>
      <c r="S177" s="346"/>
    </row>
    <row r="178" spans="1:19" s="34" customFormat="1" ht="17" x14ac:dyDescent="0.2">
      <c r="A178" s="339"/>
      <c r="B178" s="339"/>
      <c r="C178" s="365"/>
      <c r="D178" s="368"/>
      <c r="E178" s="352"/>
      <c r="F178" s="355"/>
      <c r="G178" s="336"/>
      <c r="H178" s="52"/>
      <c r="I178" s="52"/>
      <c r="J178" s="56" t="s">
        <v>175</v>
      </c>
      <c r="K178" s="68"/>
      <c r="L178" s="68"/>
      <c r="M178" s="139">
        <v>1100</v>
      </c>
      <c r="N178" s="68"/>
      <c r="O178" s="68"/>
      <c r="P178" s="138">
        <v>1700</v>
      </c>
      <c r="Q178" s="408"/>
      <c r="R178" s="339"/>
      <c r="S178" s="346"/>
    </row>
    <row r="179" spans="1:19" s="34" customFormat="1" ht="27" customHeight="1" x14ac:dyDescent="0.2">
      <c r="A179" s="339"/>
      <c r="B179" s="339"/>
      <c r="C179" s="365"/>
      <c r="D179" s="368"/>
      <c r="E179" s="352"/>
      <c r="F179" s="355"/>
      <c r="G179" s="336"/>
      <c r="H179" s="52"/>
      <c r="I179" s="52"/>
      <c r="J179" s="256" t="s">
        <v>178</v>
      </c>
      <c r="K179" s="262"/>
      <c r="L179" s="262"/>
      <c r="M179" s="105">
        <f>M178/M175</f>
        <v>0.73333333333333328</v>
      </c>
      <c r="N179" s="262"/>
      <c r="O179" s="262"/>
      <c r="P179" s="248">
        <f>P178/P175</f>
        <v>0.40476190476190477</v>
      </c>
      <c r="Q179" s="408"/>
      <c r="R179" s="339"/>
      <c r="S179" s="346"/>
    </row>
    <row r="180" spans="1:19" s="34" customFormat="1" ht="27.75" customHeight="1" thickBot="1" x14ac:dyDescent="0.25">
      <c r="A180" s="339"/>
      <c r="B180" s="339"/>
      <c r="C180" s="365"/>
      <c r="D180" s="368"/>
      <c r="E180" s="352"/>
      <c r="F180" s="355"/>
      <c r="G180" s="336"/>
      <c r="H180" s="61"/>
      <c r="I180" s="277"/>
      <c r="J180" s="257" t="s">
        <v>176</v>
      </c>
      <c r="K180" s="258"/>
      <c r="L180" s="258"/>
      <c r="M180" s="258"/>
      <c r="N180" s="259">
        <v>0</v>
      </c>
      <c r="O180" s="258"/>
      <c r="P180" s="344">
        <v>0</v>
      </c>
      <c r="Q180" s="408"/>
      <c r="R180" s="339"/>
      <c r="S180" s="346"/>
    </row>
    <row r="181" spans="1:19" s="34" customFormat="1" ht="27.75" customHeight="1" x14ac:dyDescent="0.2">
      <c r="A181" s="339"/>
      <c r="B181" s="339"/>
      <c r="C181" s="365"/>
      <c r="D181" s="368"/>
      <c r="E181" s="352"/>
      <c r="F181" s="355"/>
      <c r="G181" s="336"/>
      <c r="H181" s="184"/>
      <c r="I181" s="184"/>
      <c r="J181" s="257" t="s">
        <v>392</v>
      </c>
      <c r="K181" s="107"/>
      <c r="L181" s="107"/>
      <c r="M181" s="107"/>
      <c r="N181" s="252">
        <v>0</v>
      </c>
      <c r="O181" s="107"/>
      <c r="P181" s="344"/>
      <c r="Q181" s="408"/>
      <c r="R181" s="339"/>
      <c r="S181" s="346"/>
    </row>
    <row r="182" spans="1:19" s="34" customFormat="1" ht="27.75" customHeight="1" thickBot="1" x14ac:dyDescent="0.25">
      <c r="A182" s="339"/>
      <c r="B182" s="339"/>
      <c r="C182" s="365"/>
      <c r="D182" s="368"/>
      <c r="E182" s="352"/>
      <c r="F182" s="355"/>
      <c r="G182" s="337"/>
      <c r="H182" s="184"/>
      <c r="I182" s="184"/>
      <c r="J182" s="250" t="s">
        <v>395</v>
      </c>
      <c r="K182" s="107"/>
      <c r="L182" s="107"/>
      <c r="M182" s="107"/>
      <c r="N182" s="252">
        <v>0</v>
      </c>
      <c r="O182" s="107"/>
      <c r="P182" s="269">
        <v>0.40479999999999999</v>
      </c>
      <c r="Q182" s="408"/>
      <c r="R182" s="340"/>
      <c r="S182" s="347"/>
    </row>
    <row r="183" spans="1:19" s="34" customFormat="1" ht="26.25" customHeight="1" x14ac:dyDescent="0.2">
      <c r="A183" s="339"/>
      <c r="B183" s="339"/>
      <c r="C183" s="366"/>
      <c r="D183" s="369"/>
      <c r="E183" s="352"/>
      <c r="F183" s="355"/>
      <c r="G183" s="335" t="s">
        <v>166</v>
      </c>
      <c r="H183" s="60" t="s">
        <v>130</v>
      </c>
      <c r="I183" s="60" t="s">
        <v>131</v>
      </c>
      <c r="J183" s="60" t="s">
        <v>92</v>
      </c>
      <c r="K183" s="131">
        <v>1720</v>
      </c>
      <c r="L183" s="131">
        <v>500</v>
      </c>
      <c r="M183" s="131">
        <v>520</v>
      </c>
      <c r="N183" s="131">
        <v>530</v>
      </c>
      <c r="O183" s="131">
        <v>550</v>
      </c>
      <c r="P183" s="132">
        <v>2100</v>
      </c>
      <c r="Q183" s="372"/>
      <c r="R183" s="357" t="s">
        <v>158</v>
      </c>
      <c r="S183" s="345" t="s">
        <v>413</v>
      </c>
    </row>
    <row r="184" spans="1:19" s="34" customFormat="1" ht="17" x14ac:dyDescent="0.2">
      <c r="A184" s="339"/>
      <c r="B184" s="339"/>
      <c r="C184" s="123"/>
      <c r="D184" s="144"/>
      <c r="E184" s="352"/>
      <c r="F184" s="355"/>
      <c r="G184" s="336"/>
      <c r="H184" s="49"/>
      <c r="I184" s="49"/>
      <c r="J184" s="55" t="s">
        <v>174</v>
      </c>
      <c r="K184" s="68"/>
      <c r="L184" s="133">
        <v>422</v>
      </c>
      <c r="M184" s="68"/>
      <c r="N184" s="68"/>
      <c r="O184" s="68"/>
      <c r="P184" s="135">
        <v>422</v>
      </c>
      <c r="Q184" s="142"/>
      <c r="R184" s="358"/>
      <c r="S184" s="346"/>
    </row>
    <row r="185" spans="1:19" s="34" customFormat="1" ht="17" x14ac:dyDescent="0.2">
      <c r="A185" s="339"/>
      <c r="B185" s="339"/>
      <c r="C185" s="123"/>
      <c r="D185" s="144"/>
      <c r="E185" s="352"/>
      <c r="F185" s="355"/>
      <c r="G185" s="336"/>
      <c r="H185" s="49"/>
      <c r="I185" s="49"/>
      <c r="J185" s="55" t="s">
        <v>177</v>
      </c>
      <c r="K185" s="68"/>
      <c r="L185" s="69">
        <f>L184/L183</f>
        <v>0.84399999999999997</v>
      </c>
      <c r="M185" s="68"/>
      <c r="N185" s="68"/>
      <c r="O185" s="68"/>
      <c r="P185" s="70">
        <f>P184/P183</f>
        <v>0.20095238095238097</v>
      </c>
      <c r="Q185" s="142"/>
      <c r="R185" s="358"/>
      <c r="S185" s="346"/>
    </row>
    <row r="186" spans="1:19" s="34" customFormat="1" ht="17" x14ac:dyDescent="0.2">
      <c r="A186" s="339"/>
      <c r="B186" s="339"/>
      <c r="C186" s="123"/>
      <c r="D186" s="144"/>
      <c r="E186" s="352"/>
      <c r="F186" s="355"/>
      <c r="G186" s="336"/>
      <c r="H186" s="49"/>
      <c r="I186" s="49"/>
      <c r="J186" s="56" t="s">
        <v>175</v>
      </c>
      <c r="K186" s="68"/>
      <c r="L186" s="68"/>
      <c r="M186" s="139">
        <v>369</v>
      </c>
      <c r="N186" s="68"/>
      <c r="O186" s="68"/>
      <c r="P186" s="138">
        <v>791</v>
      </c>
      <c r="Q186" s="142"/>
      <c r="R186" s="358"/>
      <c r="S186" s="346"/>
    </row>
    <row r="187" spans="1:19" s="34" customFormat="1" ht="17" x14ac:dyDescent="0.2">
      <c r="A187" s="339"/>
      <c r="B187" s="339"/>
      <c r="C187" s="123"/>
      <c r="D187" s="144"/>
      <c r="E187" s="352"/>
      <c r="F187" s="355"/>
      <c r="G187" s="336"/>
      <c r="H187" s="49"/>
      <c r="I187" s="49"/>
      <c r="J187" s="256" t="s">
        <v>178</v>
      </c>
      <c r="K187" s="262"/>
      <c r="L187" s="262"/>
      <c r="M187" s="105">
        <f>M186/M183</f>
        <v>0.70961538461538465</v>
      </c>
      <c r="N187" s="262"/>
      <c r="O187" s="262"/>
      <c r="P187" s="106">
        <f>P186/P183</f>
        <v>0.37666666666666665</v>
      </c>
      <c r="Q187" s="142"/>
      <c r="R187" s="358"/>
      <c r="S187" s="346"/>
    </row>
    <row r="188" spans="1:19" s="34" customFormat="1" ht="18" thickBot="1" x14ac:dyDescent="0.25">
      <c r="A188" s="339"/>
      <c r="B188" s="339"/>
      <c r="C188" s="124"/>
      <c r="D188" s="145"/>
      <c r="E188" s="352"/>
      <c r="F188" s="355"/>
      <c r="G188" s="336"/>
      <c r="H188" s="61"/>
      <c r="I188" s="277"/>
      <c r="J188" s="257" t="s">
        <v>176</v>
      </c>
      <c r="K188" s="258"/>
      <c r="L188" s="258"/>
      <c r="M188" s="258"/>
      <c r="N188" s="283">
        <v>73</v>
      </c>
      <c r="O188" s="258"/>
      <c r="P188" s="360">
        <v>142</v>
      </c>
      <c r="Q188" s="143"/>
      <c r="R188" s="358"/>
      <c r="S188" s="346"/>
    </row>
    <row r="189" spans="1:19" s="34" customFormat="1" ht="17" x14ac:dyDescent="0.2">
      <c r="A189" s="339"/>
      <c r="B189" s="339"/>
      <c r="C189" s="186"/>
      <c r="D189" s="187"/>
      <c r="E189" s="352"/>
      <c r="F189" s="355"/>
      <c r="G189" s="336"/>
      <c r="H189" s="184"/>
      <c r="I189" s="184"/>
      <c r="J189" s="257" t="s">
        <v>392</v>
      </c>
      <c r="K189" s="107"/>
      <c r="L189" s="107"/>
      <c r="M189" s="107"/>
      <c r="N189" s="264">
        <v>142</v>
      </c>
      <c r="O189" s="107"/>
      <c r="P189" s="360"/>
      <c r="Q189" s="188"/>
      <c r="R189" s="358"/>
      <c r="S189" s="346"/>
    </row>
    <row r="190" spans="1:19" s="34" customFormat="1" ht="18" thickBot="1" x14ac:dyDescent="0.25">
      <c r="A190" s="340"/>
      <c r="B190" s="340"/>
      <c r="C190" s="186"/>
      <c r="D190" s="187"/>
      <c r="E190" s="353"/>
      <c r="F190" s="356"/>
      <c r="G190" s="337"/>
      <c r="H190" s="184"/>
      <c r="I190" s="184"/>
      <c r="J190" s="250" t="s">
        <v>395</v>
      </c>
      <c r="K190" s="107"/>
      <c r="L190" s="107"/>
      <c r="M190" s="107"/>
      <c r="N190" s="271">
        <f>N189/N183</f>
        <v>0.26792452830188679</v>
      </c>
      <c r="O190" s="107"/>
      <c r="P190" s="254" t="s">
        <v>412</v>
      </c>
      <c r="Q190" s="188"/>
      <c r="R190" s="359"/>
      <c r="S190" s="347"/>
    </row>
    <row r="191" spans="1:19" s="34" customFormat="1" ht="14.25" customHeight="1" x14ac:dyDescent="0.2">
      <c r="A191" s="476" t="s">
        <v>184</v>
      </c>
      <c r="B191" s="480" t="s">
        <v>168</v>
      </c>
      <c r="C191" s="492" t="s">
        <v>132</v>
      </c>
      <c r="D191" s="495" t="s">
        <v>133</v>
      </c>
      <c r="E191" s="483" t="s">
        <v>219</v>
      </c>
      <c r="F191" s="486" t="s">
        <v>212</v>
      </c>
      <c r="G191" s="381" t="s">
        <v>316</v>
      </c>
      <c r="H191" s="414" t="s">
        <v>134</v>
      </c>
      <c r="I191" s="414" t="s">
        <v>135</v>
      </c>
      <c r="J191" s="414" t="s">
        <v>136</v>
      </c>
      <c r="K191" s="472">
        <v>0</v>
      </c>
      <c r="L191" s="472">
        <v>0</v>
      </c>
      <c r="M191" s="472">
        <v>0.5</v>
      </c>
      <c r="N191" s="472">
        <v>0.75</v>
      </c>
      <c r="O191" s="472">
        <v>1</v>
      </c>
      <c r="P191" s="474">
        <v>1</v>
      </c>
      <c r="Q191" s="409" t="s">
        <v>137</v>
      </c>
      <c r="R191" s="476" t="s">
        <v>167</v>
      </c>
      <c r="S191" s="348" t="s">
        <v>414</v>
      </c>
    </row>
    <row r="192" spans="1:19" s="34" customFormat="1" ht="12.75" customHeight="1" x14ac:dyDescent="0.2">
      <c r="A192" s="477"/>
      <c r="B192" s="481"/>
      <c r="C192" s="493"/>
      <c r="D192" s="496"/>
      <c r="E192" s="484"/>
      <c r="F192" s="487"/>
      <c r="G192" s="382"/>
      <c r="H192" s="415"/>
      <c r="I192" s="415"/>
      <c r="J192" s="415"/>
      <c r="K192" s="473"/>
      <c r="L192" s="473"/>
      <c r="M192" s="473"/>
      <c r="N192" s="473"/>
      <c r="O192" s="473"/>
      <c r="P192" s="475"/>
      <c r="Q192" s="410"/>
      <c r="R192" s="477"/>
      <c r="S192" s="349"/>
    </row>
    <row r="193" spans="1:19" s="34" customFormat="1" ht="5" customHeight="1" x14ac:dyDescent="0.2">
      <c r="A193" s="477"/>
      <c r="B193" s="481"/>
      <c r="C193" s="493"/>
      <c r="D193" s="496"/>
      <c r="E193" s="484"/>
      <c r="F193" s="487"/>
      <c r="G193" s="382"/>
      <c r="H193" s="415"/>
      <c r="I193" s="415"/>
      <c r="J193" s="415"/>
      <c r="K193" s="473"/>
      <c r="L193" s="473"/>
      <c r="M193" s="473"/>
      <c r="N193" s="473"/>
      <c r="O193" s="473"/>
      <c r="P193" s="475"/>
      <c r="Q193" s="410"/>
      <c r="R193" s="477"/>
      <c r="S193" s="349"/>
    </row>
    <row r="194" spans="1:19" s="34" customFormat="1" ht="1" hidden="1" customHeight="1" x14ac:dyDescent="0.2">
      <c r="A194" s="477"/>
      <c r="B194" s="481"/>
      <c r="C194" s="493"/>
      <c r="D194" s="496"/>
      <c r="E194" s="484"/>
      <c r="F194" s="487"/>
      <c r="G194" s="382"/>
      <c r="H194" s="415"/>
      <c r="I194" s="415"/>
      <c r="J194" s="415"/>
      <c r="K194" s="473"/>
      <c r="L194" s="473"/>
      <c r="M194" s="473"/>
      <c r="N194" s="473"/>
      <c r="O194" s="473"/>
      <c r="P194" s="475"/>
      <c r="Q194" s="410"/>
      <c r="R194" s="477"/>
      <c r="S194" s="349"/>
    </row>
    <row r="195" spans="1:19" s="34" customFormat="1" ht="1" customHeight="1" x14ac:dyDescent="0.2">
      <c r="A195" s="477"/>
      <c r="B195" s="481"/>
      <c r="C195" s="493"/>
      <c r="D195" s="496"/>
      <c r="E195" s="484"/>
      <c r="F195" s="487"/>
      <c r="G195" s="382"/>
      <c r="H195" s="415"/>
      <c r="I195" s="415"/>
      <c r="J195" s="415"/>
      <c r="K195" s="473"/>
      <c r="L195" s="473"/>
      <c r="M195" s="473"/>
      <c r="N195" s="473"/>
      <c r="O195" s="473"/>
      <c r="P195" s="475"/>
      <c r="Q195" s="410"/>
      <c r="R195" s="477"/>
      <c r="S195" s="349"/>
    </row>
    <row r="196" spans="1:19" s="34" customFormat="1" ht="1" customHeight="1" x14ac:dyDescent="0.2">
      <c r="A196" s="477"/>
      <c r="B196" s="481"/>
      <c r="C196" s="493"/>
      <c r="D196" s="496"/>
      <c r="E196" s="484"/>
      <c r="F196" s="487"/>
      <c r="G196" s="382"/>
      <c r="H196" s="415"/>
      <c r="I196" s="415"/>
      <c r="J196" s="415"/>
      <c r="K196" s="473"/>
      <c r="L196" s="473"/>
      <c r="M196" s="473"/>
      <c r="N196" s="473"/>
      <c r="O196" s="473"/>
      <c r="P196" s="475"/>
      <c r="Q196" s="410"/>
      <c r="R196" s="477"/>
      <c r="S196" s="349"/>
    </row>
    <row r="197" spans="1:19" s="34" customFormat="1" ht="6" hidden="1" customHeight="1" x14ac:dyDescent="0.2">
      <c r="A197" s="477"/>
      <c r="B197" s="481"/>
      <c r="C197" s="493"/>
      <c r="D197" s="496"/>
      <c r="E197" s="484"/>
      <c r="F197" s="487"/>
      <c r="G197" s="382"/>
      <c r="H197" s="415"/>
      <c r="I197" s="415"/>
      <c r="J197" s="415"/>
      <c r="K197" s="473"/>
      <c r="L197" s="473"/>
      <c r="M197" s="473"/>
      <c r="N197" s="473"/>
      <c r="O197" s="473"/>
      <c r="P197" s="475"/>
      <c r="Q197" s="410"/>
      <c r="R197" s="477"/>
      <c r="S197" s="349"/>
    </row>
    <row r="198" spans="1:19" s="34" customFormat="1" ht="40" hidden="1" customHeight="1" x14ac:dyDescent="0.2">
      <c r="A198" s="477"/>
      <c r="B198" s="481"/>
      <c r="C198" s="494"/>
      <c r="D198" s="496"/>
      <c r="E198" s="484"/>
      <c r="F198" s="487"/>
      <c r="G198" s="382"/>
      <c r="H198" s="497"/>
      <c r="I198" s="497"/>
      <c r="J198" s="497"/>
      <c r="K198" s="473"/>
      <c r="L198" s="473"/>
      <c r="M198" s="473"/>
      <c r="N198" s="473"/>
      <c r="O198" s="473"/>
      <c r="P198" s="475"/>
      <c r="Q198" s="410"/>
      <c r="R198" s="477"/>
      <c r="S198" s="349"/>
    </row>
    <row r="199" spans="1:19" s="34" customFormat="1" ht="37.5" customHeight="1" x14ac:dyDescent="0.2">
      <c r="A199" s="477"/>
      <c r="B199" s="481"/>
      <c r="C199" s="90"/>
      <c r="D199" s="91"/>
      <c r="E199" s="484"/>
      <c r="F199" s="487"/>
      <c r="G199" s="382"/>
      <c r="H199" s="64"/>
      <c r="I199" s="64"/>
      <c r="J199" s="55" t="s">
        <v>174</v>
      </c>
      <c r="K199" s="68"/>
      <c r="L199" s="69" t="s">
        <v>142</v>
      </c>
      <c r="M199" s="68"/>
      <c r="N199" s="68"/>
      <c r="O199" s="68"/>
      <c r="P199" s="70" t="s">
        <v>142</v>
      </c>
      <c r="Q199" s="92"/>
      <c r="R199" s="477"/>
      <c r="S199" s="349"/>
    </row>
    <row r="200" spans="1:19" s="34" customFormat="1" ht="39" customHeight="1" x14ac:dyDescent="0.2">
      <c r="A200" s="477"/>
      <c r="B200" s="481"/>
      <c r="C200" s="90"/>
      <c r="D200" s="91"/>
      <c r="E200" s="484"/>
      <c r="F200" s="487"/>
      <c r="G200" s="382"/>
      <c r="H200" s="64"/>
      <c r="I200" s="64"/>
      <c r="J200" s="55" t="s">
        <v>177</v>
      </c>
      <c r="K200" s="68"/>
      <c r="L200" s="69" t="s">
        <v>142</v>
      </c>
      <c r="M200" s="68"/>
      <c r="N200" s="68"/>
      <c r="O200" s="68"/>
      <c r="P200" s="70" t="s">
        <v>142</v>
      </c>
      <c r="Q200" s="92"/>
      <c r="R200" s="477"/>
      <c r="S200" s="349"/>
    </row>
    <row r="201" spans="1:19" s="34" customFormat="1" ht="36" customHeight="1" x14ac:dyDescent="0.2">
      <c r="A201" s="477"/>
      <c r="B201" s="481"/>
      <c r="C201" s="90"/>
      <c r="D201" s="91"/>
      <c r="E201" s="484"/>
      <c r="F201" s="487"/>
      <c r="G201" s="382"/>
      <c r="H201" s="64"/>
      <c r="I201" s="64"/>
      <c r="J201" s="56" t="s">
        <v>175</v>
      </c>
      <c r="K201" s="68"/>
      <c r="L201" s="68"/>
      <c r="M201" s="71">
        <v>0.38</v>
      </c>
      <c r="N201" s="68"/>
      <c r="O201" s="68"/>
      <c r="P201" s="72">
        <v>0.38</v>
      </c>
      <c r="Q201" s="92"/>
      <c r="R201" s="477"/>
      <c r="S201" s="349"/>
    </row>
    <row r="202" spans="1:19" s="34" customFormat="1" ht="36" customHeight="1" x14ac:dyDescent="0.2">
      <c r="A202" s="477"/>
      <c r="B202" s="481"/>
      <c r="C202" s="90"/>
      <c r="D202" s="91"/>
      <c r="E202" s="484"/>
      <c r="F202" s="487"/>
      <c r="G202" s="382"/>
      <c r="H202" s="64"/>
      <c r="I202" s="64"/>
      <c r="J202" s="256" t="s">
        <v>178</v>
      </c>
      <c r="K202" s="262"/>
      <c r="L202" s="262"/>
      <c r="M202" s="105">
        <f>M201/M191</f>
        <v>0.76</v>
      </c>
      <c r="N202" s="262"/>
      <c r="O202" s="262"/>
      <c r="P202" s="106">
        <f>P201/P191</f>
        <v>0.38</v>
      </c>
      <c r="Q202" s="92"/>
      <c r="R202" s="477"/>
      <c r="S202" s="349"/>
    </row>
    <row r="203" spans="1:19" s="34" customFormat="1" ht="33.75" customHeight="1" thickBot="1" x14ac:dyDescent="0.25">
      <c r="A203" s="477"/>
      <c r="B203" s="481"/>
      <c r="C203" s="99"/>
      <c r="D203" s="100"/>
      <c r="E203" s="484"/>
      <c r="F203" s="487"/>
      <c r="G203" s="382"/>
      <c r="H203" s="101"/>
      <c r="I203" s="101"/>
      <c r="J203" s="257" t="s">
        <v>176</v>
      </c>
      <c r="K203" s="258"/>
      <c r="L203" s="258"/>
      <c r="M203" s="258"/>
      <c r="N203" s="259">
        <v>0</v>
      </c>
      <c r="O203" s="258"/>
      <c r="P203" s="479">
        <v>0.23</v>
      </c>
      <c r="Q203" s="102"/>
      <c r="R203" s="477"/>
      <c r="S203" s="349"/>
    </row>
    <row r="204" spans="1:19" s="34" customFormat="1" ht="33.75" customHeight="1" x14ac:dyDescent="0.2">
      <c r="A204" s="477"/>
      <c r="B204" s="481"/>
      <c r="C204" s="97"/>
      <c r="D204" s="125"/>
      <c r="E204" s="484"/>
      <c r="F204" s="487"/>
      <c r="G204" s="382"/>
      <c r="H204" s="64"/>
      <c r="I204" s="64"/>
      <c r="J204" s="257" t="s">
        <v>392</v>
      </c>
      <c r="K204" s="107"/>
      <c r="L204" s="107"/>
      <c r="M204" s="107"/>
      <c r="N204" s="252">
        <v>0.23</v>
      </c>
      <c r="O204" s="107"/>
      <c r="P204" s="479"/>
      <c r="Q204" s="126"/>
      <c r="R204" s="477"/>
      <c r="S204" s="349"/>
    </row>
    <row r="205" spans="1:19" s="34" customFormat="1" ht="33.75" customHeight="1" thickBot="1" x14ac:dyDescent="0.25">
      <c r="A205" s="477"/>
      <c r="B205" s="481"/>
      <c r="C205" s="97"/>
      <c r="D205" s="125"/>
      <c r="E205" s="484"/>
      <c r="F205" s="487"/>
      <c r="G205" s="383"/>
      <c r="H205" s="64"/>
      <c r="I205" s="64"/>
      <c r="J205" s="250" t="s">
        <v>395</v>
      </c>
      <c r="K205" s="107"/>
      <c r="L205" s="107"/>
      <c r="M205" s="107"/>
      <c r="N205" s="271">
        <v>0.30669999999999997</v>
      </c>
      <c r="O205" s="107"/>
      <c r="P205" s="269">
        <v>0.41139999999999999</v>
      </c>
      <c r="Q205" s="126"/>
      <c r="R205" s="478"/>
      <c r="S205" s="350"/>
    </row>
    <row r="206" spans="1:19" s="34" customFormat="1" ht="26.25" customHeight="1" x14ac:dyDescent="0.2">
      <c r="A206" s="477"/>
      <c r="B206" s="481"/>
      <c r="C206" s="97"/>
      <c r="D206" s="125"/>
      <c r="E206" s="484"/>
      <c r="F206" s="487"/>
      <c r="G206" s="381" t="s">
        <v>170</v>
      </c>
      <c r="H206" s="60" t="s">
        <v>130</v>
      </c>
      <c r="I206" s="60" t="s">
        <v>131</v>
      </c>
      <c r="J206" s="60" t="s">
        <v>342</v>
      </c>
      <c r="K206" s="98">
        <v>1</v>
      </c>
      <c r="L206" s="98">
        <v>1</v>
      </c>
      <c r="M206" s="98">
        <v>1</v>
      </c>
      <c r="N206" s="98">
        <v>1</v>
      </c>
      <c r="O206" s="98">
        <v>1</v>
      </c>
      <c r="P206" s="103">
        <f>+O206</f>
        <v>1</v>
      </c>
      <c r="Q206" s="126"/>
      <c r="R206" s="489" t="s">
        <v>171</v>
      </c>
      <c r="S206" s="331" t="s">
        <v>173</v>
      </c>
    </row>
    <row r="207" spans="1:19" s="34" customFormat="1" ht="26.25" customHeight="1" x14ac:dyDescent="0.2">
      <c r="A207" s="477"/>
      <c r="B207" s="481"/>
      <c r="C207" s="123"/>
      <c r="D207" s="144"/>
      <c r="E207" s="484"/>
      <c r="F207" s="487"/>
      <c r="G207" s="382"/>
      <c r="H207" s="49"/>
      <c r="I207" s="49"/>
      <c r="J207" s="55" t="s">
        <v>174</v>
      </c>
      <c r="K207" s="68"/>
      <c r="L207" s="69">
        <v>0.97</v>
      </c>
      <c r="M207" s="68"/>
      <c r="N207" s="68"/>
      <c r="O207" s="68"/>
      <c r="P207" s="70" t="s">
        <v>142</v>
      </c>
      <c r="Q207" s="95"/>
      <c r="R207" s="490"/>
      <c r="S207" s="332"/>
    </row>
    <row r="208" spans="1:19" s="34" customFormat="1" ht="26.25" customHeight="1" x14ac:dyDescent="0.2">
      <c r="A208" s="477"/>
      <c r="B208" s="481"/>
      <c r="C208" s="123"/>
      <c r="D208" s="144"/>
      <c r="E208" s="484"/>
      <c r="F208" s="487"/>
      <c r="G208" s="382"/>
      <c r="H208" s="49"/>
      <c r="I208" s="49"/>
      <c r="J208" s="55" t="s">
        <v>177</v>
      </c>
      <c r="K208" s="68"/>
      <c r="L208" s="69">
        <f>L207/L206</f>
        <v>0.97</v>
      </c>
      <c r="M208" s="68"/>
      <c r="N208" s="68"/>
      <c r="O208" s="68"/>
      <c r="P208" s="70" t="s">
        <v>142</v>
      </c>
      <c r="Q208" s="95"/>
      <c r="R208" s="490"/>
      <c r="S208" s="332"/>
    </row>
    <row r="209" spans="1:20" s="34" customFormat="1" ht="24.75" customHeight="1" x14ac:dyDescent="0.2">
      <c r="A209" s="477"/>
      <c r="B209" s="481"/>
      <c r="C209" s="123"/>
      <c r="D209" s="144"/>
      <c r="E209" s="484"/>
      <c r="F209" s="487"/>
      <c r="G209" s="382"/>
      <c r="H209" s="49"/>
      <c r="I209" s="49"/>
      <c r="J209" s="56" t="s">
        <v>175</v>
      </c>
      <c r="K209" s="68"/>
      <c r="L209" s="68"/>
      <c r="M209" s="71">
        <v>0.98</v>
      </c>
      <c r="N209" s="68"/>
      <c r="O209" s="68"/>
      <c r="P209" s="72" t="s">
        <v>142</v>
      </c>
      <c r="Q209" s="95"/>
      <c r="R209" s="490"/>
      <c r="S209" s="332"/>
      <c r="T209" s="288"/>
    </row>
    <row r="210" spans="1:20" s="34" customFormat="1" ht="26.25" customHeight="1" x14ac:dyDescent="0.2">
      <c r="A210" s="477"/>
      <c r="B210" s="481"/>
      <c r="C210" s="123"/>
      <c r="D210" s="144"/>
      <c r="E210" s="484"/>
      <c r="F210" s="487"/>
      <c r="G210" s="382"/>
      <c r="H210" s="49"/>
      <c r="I210" s="49"/>
      <c r="J210" s="256" t="s">
        <v>178</v>
      </c>
      <c r="K210" s="262"/>
      <c r="L210" s="262"/>
      <c r="M210" s="105">
        <v>0.98</v>
      </c>
      <c r="N210" s="262"/>
      <c r="O210" s="262"/>
      <c r="P210" s="106" t="s">
        <v>142</v>
      </c>
      <c r="Q210" s="95"/>
      <c r="R210" s="490"/>
      <c r="S210" s="332"/>
    </row>
    <row r="211" spans="1:20" s="34" customFormat="1" ht="27.75" customHeight="1" thickBot="1" x14ac:dyDescent="0.25">
      <c r="A211" s="477"/>
      <c r="B211" s="481"/>
      <c r="C211" s="124"/>
      <c r="D211" s="145"/>
      <c r="E211" s="484"/>
      <c r="F211" s="487"/>
      <c r="G211" s="382"/>
      <c r="H211" s="61"/>
      <c r="I211" s="277"/>
      <c r="J211" s="257" t="s">
        <v>176</v>
      </c>
      <c r="K211" s="258"/>
      <c r="L211" s="258"/>
      <c r="M211" s="258"/>
      <c r="N211" s="286">
        <v>0.71630000000000005</v>
      </c>
      <c r="O211" s="258"/>
      <c r="P211" s="334">
        <v>0.80910000000000004</v>
      </c>
      <c r="Q211" s="96"/>
      <c r="R211" s="490"/>
      <c r="S211" s="332"/>
    </row>
    <row r="212" spans="1:20" s="34" customFormat="1" ht="27.75" customHeight="1" x14ac:dyDescent="0.2">
      <c r="A212" s="477"/>
      <c r="B212" s="481"/>
      <c r="C212" s="284"/>
      <c r="D212" s="285"/>
      <c r="E212" s="484"/>
      <c r="F212" s="487"/>
      <c r="G212" s="382"/>
      <c r="H212" s="64"/>
      <c r="I212" s="64"/>
      <c r="J212" s="257"/>
      <c r="K212" s="258"/>
      <c r="L212" s="258"/>
      <c r="M212" s="258"/>
      <c r="N212" s="286">
        <v>0.80910000000000004</v>
      </c>
      <c r="O212" s="258"/>
      <c r="P212" s="334"/>
      <c r="Q212" s="188"/>
      <c r="R212" s="490"/>
      <c r="S212" s="332"/>
    </row>
    <row r="213" spans="1:20" s="34" customFormat="1" ht="27.75" customHeight="1" thickBot="1" x14ac:dyDescent="0.25">
      <c r="A213" s="478"/>
      <c r="B213" s="482"/>
      <c r="C213" s="284"/>
      <c r="D213" s="285"/>
      <c r="E213" s="485"/>
      <c r="F213" s="488"/>
      <c r="G213" s="383"/>
      <c r="H213" s="64"/>
      <c r="I213" s="64"/>
      <c r="J213" s="257"/>
      <c r="K213" s="258"/>
      <c r="L213" s="258"/>
      <c r="M213" s="258"/>
      <c r="N213" s="286">
        <v>0.80910000000000004</v>
      </c>
      <c r="O213" s="258"/>
      <c r="P213" s="289">
        <v>0.71630000000000005</v>
      </c>
      <c r="Q213" s="188"/>
      <c r="R213" s="491"/>
      <c r="S213" s="333"/>
    </row>
    <row r="214" spans="1:20" s="34" customFormat="1" ht="48.75" customHeight="1" x14ac:dyDescent="0.2">
      <c r="A214" s="471" t="s">
        <v>233</v>
      </c>
      <c r="B214" s="471"/>
      <c r="C214" s="471"/>
      <c r="D214" s="471"/>
      <c r="E214" s="471"/>
      <c r="F214" s="471"/>
      <c r="G214" s="471"/>
      <c r="H214" s="471"/>
      <c r="I214" s="471"/>
      <c r="J214" s="471"/>
      <c r="K214" s="471"/>
      <c r="L214" s="471"/>
      <c r="M214" s="471"/>
      <c r="N214" s="471"/>
      <c r="O214" s="471"/>
      <c r="P214" s="471"/>
      <c r="Q214" s="471"/>
      <c r="R214" s="471"/>
      <c r="S214" s="287"/>
    </row>
    <row r="215" spans="1:20" s="34" customFormat="1" x14ac:dyDescent="0.2">
      <c r="B215" s="41"/>
      <c r="C215" s="41"/>
      <c r="D215" s="41"/>
      <c r="E215" s="41"/>
      <c r="F215" s="12"/>
      <c r="G215" s="42"/>
      <c r="H215" s="43"/>
      <c r="I215" s="42"/>
      <c r="J215" s="42"/>
      <c r="K215" s="12"/>
      <c r="L215" s="12"/>
      <c r="M215" s="12"/>
      <c r="N215" s="12"/>
      <c r="O215" s="12"/>
      <c r="P215" s="12"/>
      <c r="Q215" s="12"/>
      <c r="R215" s="12"/>
    </row>
    <row r="216" spans="1:20" s="34" customFormat="1" x14ac:dyDescent="0.2">
      <c r="B216" s="41"/>
      <c r="C216" s="41"/>
      <c r="D216" s="41"/>
      <c r="E216" s="41"/>
      <c r="F216" s="12"/>
      <c r="G216" s="42"/>
      <c r="H216" s="43"/>
      <c r="I216" s="42"/>
      <c r="J216" s="42"/>
      <c r="K216" s="12"/>
      <c r="L216" s="12"/>
      <c r="M216" s="12"/>
      <c r="N216" s="12"/>
      <c r="O216" s="12"/>
      <c r="P216" s="12"/>
      <c r="Q216" s="12"/>
      <c r="R216" s="12"/>
    </row>
    <row r="217" spans="1:20" s="34" customFormat="1" x14ac:dyDescent="0.2">
      <c r="B217" s="41"/>
      <c r="C217" s="41"/>
      <c r="D217" s="41"/>
      <c r="E217" s="41"/>
      <c r="F217" s="12"/>
      <c r="G217" s="42"/>
      <c r="H217" s="43"/>
      <c r="I217" s="42"/>
      <c r="J217" s="42"/>
      <c r="K217" s="12"/>
      <c r="L217" s="12"/>
      <c r="M217" s="12"/>
      <c r="N217" s="12"/>
      <c r="O217" s="12"/>
      <c r="P217" s="12"/>
      <c r="Q217" s="12"/>
      <c r="R217" s="12"/>
    </row>
    <row r="218" spans="1:20" s="34" customFormat="1" x14ac:dyDescent="0.2">
      <c r="B218" s="41"/>
      <c r="C218" s="41"/>
      <c r="D218" s="41"/>
      <c r="E218" s="41"/>
      <c r="F218" s="12"/>
      <c r="G218" s="42"/>
      <c r="H218" s="43"/>
      <c r="I218" s="42"/>
      <c r="J218" s="42"/>
      <c r="K218" s="12"/>
      <c r="L218" s="12"/>
      <c r="M218" s="12"/>
      <c r="N218" s="12"/>
      <c r="O218" s="12"/>
      <c r="P218" s="12"/>
      <c r="Q218" s="12"/>
      <c r="R218" s="12"/>
    </row>
    <row r="219" spans="1:20" s="34" customFormat="1" x14ac:dyDescent="0.2">
      <c r="B219" s="41"/>
      <c r="C219" s="41"/>
      <c r="D219" s="41"/>
      <c r="E219" s="41"/>
      <c r="F219" s="12"/>
      <c r="G219" s="42"/>
      <c r="H219" s="43"/>
      <c r="I219" s="42"/>
      <c r="J219" s="42"/>
      <c r="K219" s="12"/>
      <c r="L219" s="12"/>
      <c r="M219" s="12"/>
      <c r="N219" s="12"/>
      <c r="O219" s="12"/>
      <c r="P219" s="12"/>
      <c r="Q219" s="12"/>
      <c r="R219" s="12"/>
    </row>
    <row r="220" spans="1:20" s="34" customFormat="1" x14ac:dyDescent="0.2">
      <c r="B220" s="41"/>
      <c r="C220" s="41"/>
      <c r="D220" s="41"/>
      <c r="E220" s="41"/>
      <c r="F220" s="12"/>
      <c r="G220" s="42"/>
      <c r="H220" s="43"/>
      <c r="I220" s="42"/>
      <c r="J220" s="42"/>
      <c r="K220" s="12"/>
      <c r="L220" s="12"/>
      <c r="M220" s="12"/>
      <c r="N220" s="12"/>
      <c r="O220" s="12"/>
      <c r="P220" s="12"/>
      <c r="Q220" s="12"/>
      <c r="R220" s="12"/>
    </row>
    <row r="221" spans="1:20" s="34" customFormat="1" x14ac:dyDescent="0.2">
      <c r="B221" s="41"/>
      <c r="C221" s="41"/>
      <c r="D221" s="41"/>
      <c r="E221" s="41"/>
      <c r="F221" s="12"/>
      <c r="G221" s="42"/>
      <c r="H221" s="43"/>
      <c r="I221" s="42"/>
      <c r="J221" s="42"/>
      <c r="K221" s="12"/>
      <c r="L221" s="12"/>
      <c r="M221" s="12"/>
      <c r="N221" s="12"/>
      <c r="O221" s="12"/>
      <c r="P221" s="12"/>
      <c r="Q221" s="12"/>
      <c r="R221" s="12"/>
    </row>
    <row r="222" spans="1:20" s="34" customFormat="1" x14ac:dyDescent="0.2">
      <c r="B222" s="41"/>
      <c r="C222" s="41"/>
      <c r="D222" s="41"/>
      <c r="E222" s="41"/>
      <c r="F222" s="12"/>
      <c r="G222" s="42"/>
      <c r="H222" s="43"/>
      <c r="I222" s="42"/>
      <c r="J222" s="42"/>
      <c r="K222" s="12"/>
      <c r="L222" s="12"/>
      <c r="M222" s="12"/>
      <c r="N222" s="12"/>
      <c r="O222" s="12"/>
      <c r="P222" s="12"/>
      <c r="Q222" s="12"/>
      <c r="R222" s="12"/>
    </row>
    <row r="223" spans="1:20" s="34" customFormat="1" x14ac:dyDescent="0.2">
      <c r="B223" s="41"/>
      <c r="C223" s="41"/>
      <c r="D223" s="41"/>
      <c r="E223" s="41"/>
      <c r="F223" s="12"/>
      <c r="G223" s="42"/>
      <c r="H223" s="43"/>
      <c r="I223" s="42"/>
      <c r="J223" s="42"/>
      <c r="K223" s="12"/>
      <c r="L223" s="12"/>
      <c r="M223" s="12"/>
      <c r="N223" s="12"/>
      <c r="O223" s="12"/>
      <c r="P223" s="12"/>
      <c r="Q223" s="12"/>
      <c r="R223" s="12"/>
    </row>
    <row r="224" spans="1:20" s="34" customFormat="1" x14ac:dyDescent="0.2">
      <c r="B224" s="41"/>
      <c r="C224" s="41"/>
      <c r="D224" s="41"/>
      <c r="E224" s="41"/>
      <c r="F224" s="12"/>
      <c r="G224" s="42"/>
      <c r="H224" s="43"/>
      <c r="I224" s="42"/>
      <c r="J224" s="42"/>
      <c r="K224" s="12"/>
      <c r="L224" s="12"/>
      <c r="M224" s="12"/>
      <c r="N224" s="12"/>
      <c r="O224" s="12"/>
      <c r="P224" s="12"/>
      <c r="Q224" s="12"/>
      <c r="R224" s="12"/>
    </row>
    <row r="225" spans="1:18" s="34" customFormat="1" x14ac:dyDescent="0.2">
      <c r="B225" s="41"/>
      <c r="C225" s="41"/>
      <c r="D225" s="41"/>
      <c r="E225" s="41"/>
      <c r="F225" s="12"/>
      <c r="G225" s="42"/>
      <c r="H225" s="43"/>
      <c r="I225" s="42"/>
      <c r="J225" s="42"/>
      <c r="K225" s="12"/>
      <c r="L225" s="12"/>
      <c r="M225" s="12"/>
      <c r="N225" s="12"/>
      <c r="O225" s="12"/>
      <c r="P225" s="12"/>
      <c r="Q225" s="12"/>
      <c r="R225" s="12"/>
    </row>
    <row r="226" spans="1:18" s="34" customFormat="1" x14ac:dyDescent="0.2">
      <c r="B226" s="41"/>
      <c r="C226" s="41"/>
      <c r="D226" s="41"/>
      <c r="E226" s="41"/>
      <c r="F226" s="12"/>
      <c r="G226" s="42"/>
      <c r="H226" s="43"/>
      <c r="I226" s="42"/>
      <c r="J226" s="42"/>
      <c r="K226" s="12"/>
      <c r="L226" s="12"/>
      <c r="M226" s="12"/>
      <c r="N226" s="12"/>
      <c r="O226" s="12"/>
      <c r="P226" s="12"/>
      <c r="Q226" s="12"/>
      <c r="R226" s="12"/>
    </row>
    <row r="227" spans="1:18" s="34" customFormat="1" x14ac:dyDescent="0.2">
      <c r="B227" s="41"/>
      <c r="C227" s="41"/>
      <c r="D227" s="41"/>
      <c r="E227" s="41"/>
      <c r="F227" s="12"/>
      <c r="G227" s="42"/>
      <c r="H227" s="43"/>
      <c r="I227" s="42"/>
      <c r="J227" s="42"/>
      <c r="K227" s="12"/>
      <c r="L227" s="12"/>
      <c r="M227" s="12"/>
      <c r="N227" s="12"/>
      <c r="O227" s="12"/>
      <c r="P227" s="12"/>
      <c r="Q227" s="12"/>
      <c r="R227" s="12"/>
    </row>
    <row r="228" spans="1:18" s="34" customFormat="1" x14ac:dyDescent="0.2">
      <c r="B228" s="41"/>
      <c r="C228" s="41"/>
      <c r="D228" s="41"/>
      <c r="E228" s="41"/>
      <c r="F228" s="12"/>
      <c r="G228" s="42"/>
      <c r="H228" s="43"/>
      <c r="I228" s="42"/>
      <c r="J228" s="42"/>
      <c r="K228" s="12"/>
      <c r="L228" s="12"/>
      <c r="M228" s="12"/>
      <c r="N228" s="12"/>
      <c r="O228" s="12"/>
      <c r="P228" s="12"/>
      <c r="Q228" s="12"/>
      <c r="R228" s="12"/>
    </row>
    <row r="229" spans="1:18" x14ac:dyDescent="0.2">
      <c r="A229" s="34"/>
    </row>
  </sheetData>
  <mergeCells count="174">
    <mergeCell ref="A214:R214"/>
    <mergeCell ref="K191:K198"/>
    <mergeCell ref="L191:L198"/>
    <mergeCell ref="M191:M198"/>
    <mergeCell ref="N191:N198"/>
    <mergeCell ref="O191:O198"/>
    <mergeCell ref="P191:P198"/>
    <mergeCell ref="G191:G205"/>
    <mergeCell ref="R191:R205"/>
    <mergeCell ref="P203:P204"/>
    <mergeCell ref="A191:A213"/>
    <mergeCell ref="B191:B213"/>
    <mergeCell ref="E191:E213"/>
    <mergeCell ref="F191:F213"/>
    <mergeCell ref="G206:G213"/>
    <mergeCell ref="R206:R213"/>
    <mergeCell ref="C191:C198"/>
    <mergeCell ref="D191:D198"/>
    <mergeCell ref="H191:H198"/>
    <mergeCell ref="I191:I198"/>
    <mergeCell ref="J191:J198"/>
    <mergeCell ref="S5:S6"/>
    <mergeCell ref="A1:C3"/>
    <mergeCell ref="D1:Q3"/>
    <mergeCell ref="A5:A6"/>
    <mergeCell ref="B5:B6"/>
    <mergeCell ref="C5:C6"/>
    <mergeCell ref="D5:D6"/>
    <mergeCell ref="F5:F6"/>
    <mergeCell ref="G5:G6"/>
    <mergeCell ref="H5:H6"/>
    <mergeCell ref="I5:I6"/>
    <mergeCell ref="J5:J6"/>
    <mergeCell ref="K5:K6"/>
    <mergeCell ref="L5:P5"/>
    <mergeCell ref="Q5:Q6"/>
    <mergeCell ref="R5:R6"/>
    <mergeCell ref="E5:E6"/>
    <mergeCell ref="G55:G62"/>
    <mergeCell ref="G71:G78"/>
    <mergeCell ref="H7:H12"/>
    <mergeCell ref="I7:I12"/>
    <mergeCell ref="Q79:Q84"/>
    <mergeCell ref="P28:P29"/>
    <mergeCell ref="R23:R30"/>
    <mergeCell ref="S23:S30"/>
    <mergeCell ref="P36:P37"/>
    <mergeCell ref="R31:R38"/>
    <mergeCell ref="Q7:Q60"/>
    <mergeCell ref="R63:R70"/>
    <mergeCell ref="S63:S70"/>
    <mergeCell ref="S31:S38"/>
    <mergeCell ref="R47:R54"/>
    <mergeCell ref="R39:R46"/>
    <mergeCell ref="S39:S46"/>
    <mergeCell ref="S47:S54"/>
    <mergeCell ref="D167:D183"/>
    <mergeCell ref="Q167:Q183"/>
    <mergeCell ref="Q191:Q198"/>
    <mergeCell ref="B7:B62"/>
    <mergeCell ref="E7:E62"/>
    <mergeCell ref="F7:F62"/>
    <mergeCell ref="P60:P61"/>
    <mergeCell ref="G63:G70"/>
    <mergeCell ref="P68:P69"/>
    <mergeCell ref="G47:G54"/>
    <mergeCell ref="G39:G46"/>
    <mergeCell ref="P44:P45"/>
    <mergeCell ref="P52:P53"/>
    <mergeCell ref="H55:H60"/>
    <mergeCell ref="I55:I60"/>
    <mergeCell ref="C7:C60"/>
    <mergeCell ref="D7:D60"/>
    <mergeCell ref="C63:C84"/>
    <mergeCell ref="D63:D84"/>
    <mergeCell ref="G23:G30"/>
    <mergeCell ref="G95:G102"/>
    <mergeCell ref="P124:P125"/>
    <mergeCell ref="G127:G134"/>
    <mergeCell ref="G31:G38"/>
    <mergeCell ref="A7:A86"/>
    <mergeCell ref="G87:G94"/>
    <mergeCell ref="R87:R94"/>
    <mergeCell ref="S87:S94"/>
    <mergeCell ref="P92:P93"/>
    <mergeCell ref="G7:G14"/>
    <mergeCell ref="P12:P13"/>
    <mergeCell ref="R7:R14"/>
    <mergeCell ref="S7:S14"/>
    <mergeCell ref="G15:G22"/>
    <mergeCell ref="R15:R22"/>
    <mergeCell ref="S15:S22"/>
    <mergeCell ref="P20:P21"/>
    <mergeCell ref="R71:R78"/>
    <mergeCell ref="S71:S78"/>
    <mergeCell ref="G79:G86"/>
    <mergeCell ref="R79:R86"/>
    <mergeCell ref="S79:S86"/>
    <mergeCell ref="P84:P85"/>
    <mergeCell ref="F63:F86"/>
    <mergeCell ref="E63:E86"/>
    <mergeCell ref="B63:B86"/>
    <mergeCell ref="R55:R62"/>
    <mergeCell ref="S55:S62"/>
    <mergeCell ref="R95:R102"/>
    <mergeCell ref="S95:S102"/>
    <mergeCell ref="P100:P101"/>
    <mergeCell ref="G103:G110"/>
    <mergeCell ref="R103:R110"/>
    <mergeCell ref="S103:S110"/>
    <mergeCell ref="P108:P109"/>
    <mergeCell ref="A87:A118"/>
    <mergeCell ref="B87:B118"/>
    <mergeCell ref="E87:E118"/>
    <mergeCell ref="F87:F118"/>
    <mergeCell ref="G111:G118"/>
    <mergeCell ref="R111:R118"/>
    <mergeCell ref="S111:S118"/>
    <mergeCell ref="P116:P117"/>
    <mergeCell ref="Q95:Q116"/>
    <mergeCell ref="C87:C116"/>
    <mergeCell ref="D87:D116"/>
    <mergeCell ref="R127:R134"/>
    <mergeCell ref="S127:S134"/>
    <mergeCell ref="P132:P133"/>
    <mergeCell ref="A119:A142"/>
    <mergeCell ref="B119:B142"/>
    <mergeCell ref="E119:E142"/>
    <mergeCell ref="F119:F142"/>
    <mergeCell ref="G135:G142"/>
    <mergeCell ref="R135:R142"/>
    <mergeCell ref="S135:S142"/>
    <mergeCell ref="P140:P141"/>
    <mergeCell ref="S119:S126"/>
    <mergeCell ref="R119:R126"/>
    <mergeCell ref="G119:G126"/>
    <mergeCell ref="C119:C140"/>
    <mergeCell ref="D119:D140"/>
    <mergeCell ref="Q119:Q140"/>
    <mergeCell ref="A143:A190"/>
    <mergeCell ref="B143:B190"/>
    <mergeCell ref="E143:E190"/>
    <mergeCell ref="F143:F190"/>
    <mergeCell ref="G183:G190"/>
    <mergeCell ref="R183:R190"/>
    <mergeCell ref="S183:S190"/>
    <mergeCell ref="P188:P189"/>
    <mergeCell ref="G143:G150"/>
    <mergeCell ref="R143:R150"/>
    <mergeCell ref="S143:S150"/>
    <mergeCell ref="P148:P149"/>
    <mergeCell ref="G151:G158"/>
    <mergeCell ref="R151:R158"/>
    <mergeCell ref="S151:S158"/>
    <mergeCell ref="P156:P157"/>
    <mergeCell ref="G159:G166"/>
    <mergeCell ref="R159:R166"/>
    <mergeCell ref="S159:S166"/>
    <mergeCell ref="P164:P165"/>
    <mergeCell ref="C143:C159"/>
    <mergeCell ref="D143:D159"/>
    <mergeCell ref="Q143:Q159"/>
    <mergeCell ref="C167:C183"/>
    <mergeCell ref="S206:S213"/>
    <mergeCell ref="P211:P212"/>
    <mergeCell ref="G167:G174"/>
    <mergeCell ref="R167:R174"/>
    <mergeCell ref="S167:S174"/>
    <mergeCell ref="P172:P173"/>
    <mergeCell ref="G175:G182"/>
    <mergeCell ref="R175:R182"/>
    <mergeCell ref="S175:S182"/>
    <mergeCell ref="P180:P181"/>
    <mergeCell ref="S191:S205"/>
  </mergeCells>
  <printOptions horizontalCentered="1" verticalCentered="1"/>
  <pageMargins left="0.23622047244094491" right="0.23622047244094491" top="0.74803149606299213" bottom="0.74803149606299213" header="0.31496062992125984" footer="0.31496062992125984"/>
  <pageSetup paperSize="122" scale="20" fitToWidth="0" fitToHeight="0" orientation="landscape" r:id="rId1"/>
  <rowBreaks count="1" manualBreakCount="1">
    <brk id="118" max="1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pageSetUpPr fitToPage="1"/>
  </sheetPr>
  <dimension ref="A1:W37"/>
  <sheetViews>
    <sheetView view="pageBreakPreview" zoomScale="60" zoomScaleNormal="60" zoomScalePageLayoutView="60" workbookViewId="0">
      <pane xSplit="1" ySplit="8" topLeftCell="B9" activePane="bottomRight" state="frozen"/>
      <selection pane="topRight" activeCell="B1" sqref="B1"/>
      <selection pane="bottomLeft" activeCell="A9" sqref="A9"/>
      <selection pane="bottomRight" activeCell="G14" sqref="G14"/>
    </sheetView>
  </sheetViews>
  <sheetFormatPr baseColWidth="10" defaultColWidth="11.5" defaultRowHeight="16" x14ac:dyDescent="0.2"/>
  <cols>
    <col min="1" max="1" width="31.5" style="1" customWidth="1"/>
    <col min="2" max="2" width="39.5" style="1" customWidth="1"/>
    <col min="3" max="3" width="16.6640625" style="12" customWidth="1"/>
    <col min="4" max="4" width="13.5" style="12" customWidth="1"/>
    <col min="5" max="9" width="11.6640625" style="13" customWidth="1"/>
    <col min="10" max="10" width="20.5" style="12" customWidth="1"/>
    <col min="11" max="12" width="14" style="12" customWidth="1"/>
    <col min="13" max="13" width="16.1640625" style="13" customWidth="1"/>
    <col min="14" max="14" width="14.5" style="12" customWidth="1"/>
    <col min="15" max="15" width="14.5" style="13" customWidth="1"/>
    <col min="16" max="16" width="15.6640625" style="12" customWidth="1"/>
    <col min="17" max="17" width="14.5" style="13" customWidth="1"/>
    <col min="18" max="19" width="17.1640625" style="12" customWidth="1"/>
    <col min="20" max="20" width="117" style="1" customWidth="1"/>
    <col min="21" max="21" width="23.33203125" style="14" customWidth="1"/>
    <col min="22" max="16384" width="11.5" style="1"/>
  </cols>
  <sheetData>
    <row r="1" spans="1:23" ht="25.5" customHeight="1" x14ac:dyDescent="0.2">
      <c r="A1" s="510"/>
      <c r="B1" s="510"/>
      <c r="C1" s="511" t="s">
        <v>3</v>
      </c>
      <c r="D1" s="512"/>
      <c r="E1" s="512"/>
      <c r="F1" s="512"/>
      <c r="G1" s="512"/>
      <c r="H1" s="512"/>
      <c r="I1" s="512"/>
      <c r="J1" s="512"/>
      <c r="K1" s="512"/>
      <c r="L1" s="512"/>
      <c r="M1" s="512"/>
      <c r="N1" s="512"/>
      <c r="O1" s="512"/>
      <c r="P1" s="512"/>
      <c r="Q1" s="512"/>
      <c r="R1" s="512"/>
      <c r="S1" s="513"/>
      <c r="T1" s="502" t="s">
        <v>4</v>
      </c>
      <c r="U1" s="503"/>
    </row>
    <row r="2" spans="1:23" ht="25.5" customHeight="1" x14ac:dyDescent="0.2">
      <c r="A2" s="510"/>
      <c r="B2" s="510"/>
      <c r="C2" s="514"/>
      <c r="D2" s="515"/>
      <c r="E2" s="515"/>
      <c r="F2" s="515"/>
      <c r="G2" s="515"/>
      <c r="H2" s="515"/>
      <c r="I2" s="515"/>
      <c r="J2" s="515"/>
      <c r="K2" s="515"/>
      <c r="L2" s="515"/>
      <c r="M2" s="515"/>
      <c r="N2" s="515"/>
      <c r="O2" s="515"/>
      <c r="P2" s="515"/>
      <c r="Q2" s="515"/>
      <c r="R2" s="515"/>
      <c r="S2" s="516"/>
      <c r="T2" s="502" t="s">
        <v>5</v>
      </c>
      <c r="U2" s="503"/>
    </row>
    <row r="3" spans="1:23" s="2" customFormat="1" ht="25.5" customHeight="1" x14ac:dyDescent="0.2">
      <c r="A3" s="510"/>
      <c r="B3" s="510"/>
      <c r="C3" s="517"/>
      <c r="D3" s="518"/>
      <c r="E3" s="518"/>
      <c r="F3" s="518"/>
      <c r="G3" s="518"/>
      <c r="H3" s="518"/>
      <c r="I3" s="518"/>
      <c r="J3" s="518"/>
      <c r="K3" s="518"/>
      <c r="L3" s="518"/>
      <c r="M3" s="518"/>
      <c r="N3" s="518"/>
      <c r="O3" s="518"/>
      <c r="P3" s="518"/>
      <c r="Q3" s="518"/>
      <c r="R3" s="518"/>
      <c r="S3" s="519"/>
      <c r="T3" s="502" t="s">
        <v>6</v>
      </c>
      <c r="U3" s="503"/>
    </row>
    <row r="4" spans="1:23" s="2" customFormat="1" ht="13.25" customHeight="1" x14ac:dyDescent="0.2">
      <c r="A4" s="3"/>
      <c r="B4" s="3"/>
      <c r="C4" s="3"/>
      <c r="D4" s="3"/>
      <c r="E4" s="4"/>
      <c r="F4" s="4"/>
      <c r="G4" s="4"/>
      <c r="H4" s="4"/>
      <c r="I4" s="4"/>
      <c r="J4" s="3"/>
      <c r="K4" s="3"/>
      <c r="L4" s="3"/>
      <c r="M4" s="4"/>
      <c r="N4" s="3"/>
      <c r="O4" s="4"/>
      <c r="P4" s="3"/>
      <c r="Q4" s="4"/>
      <c r="R4" s="3"/>
      <c r="S4" s="3"/>
      <c r="T4" s="3"/>
      <c r="U4" s="3"/>
    </row>
    <row r="5" spans="1:23" s="2" customFormat="1" ht="35.25" customHeight="1" x14ac:dyDescent="0.2">
      <c r="A5" s="504" t="s">
        <v>49</v>
      </c>
      <c r="B5" s="505"/>
      <c r="C5" s="505"/>
      <c r="D5" s="505"/>
      <c r="E5" s="505"/>
      <c r="F5" s="505"/>
      <c r="G5" s="505"/>
      <c r="H5" s="505"/>
      <c r="I5" s="505"/>
      <c r="J5" s="505"/>
      <c r="K5" s="505"/>
      <c r="L5" s="505"/>
      <c r="M5" s="505"/>
      <c r="N5" s="505"/>
      <c r="O5" s="505"/>
      <c r="P5" s="505"/>
      <c r="Q5" s="505"/>
      <c r="R5" s="505"/>
      <c r="S5" s="505"/>
      <c r="T5" s="505"/>
      <c r="U5" s="5"/>
    </row>
    <row r="6" spans="1:23" x14ac:dyDescent="0.2">
      <c r="A6" s="3"/>
      <c r="B6" s="3"/>
      <c r="C6" s="3"/>
      <c r="D6" s="3"/>
      <c r="E6" s="4"/>
      <c r="F6" s="4"/>
      <c r="G6" s="4"/>
      <c r="H6" s="4"/>
      <c r="I6" s="4"/>
      <c r="J6" s="3"/>
      <c r="K6" s="3"/>
      <c r="L6" s="3"/>
      <c r="M6" s="4"/>
      <c r="N6" s="3"/>
      <c r="O6" s="4"/>
      <c r="P6" s="3"/>
      <c r="Q6" s="4"/>
      <c r="R6" s="3"/>
      <c r="S6" s="3"/>
      <c r="T6" s="3"/>
      <c r="U6" s="3"/>
    </row>
    <row r="7" spans="1:23" ht="35.25" customHeight="1" x14ac:dyDescent="0.2">
      <c r="A7" s="506" t="s">
        <v>7</v>
      </c>
      <c r="B7" s="506" t="s">
        <v>8</v>
      </c>
      <c r="C7" s="506" t="s">
        <v>9</v>
      </c>
      <c r="D7" s="506" t="s">
        <v>10</v>
      </c>
      <c r="E7" s="506" t="s">
        <v>50</v>
      </c>
      <c r="F7" s="499" t="s">
        <v>56</v>
      </c>
      <c r="G7" s="500"/>
      <c r="H7" s="500"/>
      <c r="I7" s="501"/>
      <c r="J7" s="508" t="s">
        <v>57</v>
      </c>
      <c r="K7" s="506" t="s">
        <v>52</v>
      </c>
      <c r="L7" s="508" t="s">
        <v>51</v>
      </c>
      <c r="M7" s="506" t="s">
        <v>53</v>
      </c>
      <c r="N7" s="508" t="s">
        <v>54</v>
      </c>
      <c r="O7" s="506" t="s">
        <v>55</v>
      </c>
      <c r="P7" s="508" t="s">
        <v>59</v>
      </c>
      <c r="Q7" s="506" t="s">
        <v>11</v>
      </c>
      <c r="R7" s="508" t="s">
        <v>12</v>
      </c>
      <c r="S7" s="508" t="s">
        <v>13</v>
      </c>
      <c r="T7" s="509" t="s">
        <v>58</v>
      </c>
      <c r="U7" s="506" t="s">
        <v>14</v>
      </c>
    </row>
    <row r="8" spans="1:23" ht="30.75" customHeight="1" x14ac:dyDescent="0.2">
      <c r="A8" s="507"/>
      <c r="B8" s="507"/>
      <c r="C8" s="507"/>
      <c r="D8" s="507"/>
      <c r="E8" s="507"/>
      <c r="F8" s="23" t="s">
        <v>15</v>
      </c>
      <c r="G8" s="23" t="s">
        <v>16</v>
      </c>
      <c r="H8" s="23" t="s">
        <v>17</v>
      </c>
      <c r="I8" s="23" t="s">
        <v>18</v>
      </c>
      <c r="J8" s="509"/>
      <c r="K8" s="507"/>
      <c r="L8" s="509"/>
      <c r="M8" s="507"/>
      <c r="N8" s="509"/>
      <c r="O8" s="507"/>
      <c r="P8" s="509"/>
      <c r="Q8" s="507"/>
      <c r="R8" s="509"/>
      <c r="S8" s="509"/>
      <c r="T8" s="522"/>
      <c r="U8" s="507"/>
    </row>
    <row r="9" spans="1:23" ht="51" x14ac:dyDescent="0.2">
      <c r="A9" s="523" t="s">
        <v>19</v>
      </c>
      <c r="B9" s="15" t="s">
        <v>26</v>
      </c>
      <c r="C9" s="26"/>
      <c r="D9" s="24" t="s">
        <v>45</v>
      </c>
      <c r="E9" s="24" t="s">
        <v>45</v>
      </c>
      <c r="F9" s="24"/>
      <c r="G9" s="24"/>
      <c r="H9" s="24"/>
      <c r="I9" s="24"/>
      <c r="J9" s="26"/>
      <c r="K9" s="24" t="s">
        <v>45</v>
      </c>
      <c r="L9" s="26"/>
      <c r="M9" s="24" t="s">
        <v>48</v>
      </c>
      <c r="N9" s="26"/>
      <c r="O9" s="24" t="s">
        <v>48</v>
      </c>
      <c r="P9" s="26"/>
      <c r="Q9" s="26"/>
      <c r="R9" s="26"/>
      <c r="S9" s="26"/>
      <c r="T9" s="29"/>
      <c r="U9" s="26"/>
      <c r="W9" s="6"/>
    </row>
    <row r="10" spans="1:23" ht="51" x14ac:dyDescent="0.2">
      <c r="A10" s="523"/>
      <c r="B10" s="15" t="s">
        <v>27</v>
      </c>
      <c r="C10" s="26"/>
      <c r="D10" s="25">
        <v>0.31</v>
      </c>
      <c r="E10" s="17">
        <v>0.77</v>
      </c>
      <c r="F10" s="17">
        <v>0.1</v>
      </c>
      <c r="G10" s="17">
        <v>0.2</v>
      </c>
      <c r="H10" s="17"/>
      <c r="I10" s="17"/>
      <c r="J10" s="26"/>
      <c r="K10" s="17">
        <v>0.8</v>
      </c>
      <c r="L10" s="26"/>
      <c r="M10" s="17">
        <v>0.85</v>
      </c>
      <c r="N10" s="26"/>
      <c r="O10" s="17">
        <v>0.85</v>
      </c>
      <c r="P10" s="26"/>
      <c r="Q10" s="26"/>
      <c r="R10" s="26"/>
      <c r="S10" s="26"/>
      <c r="T10" s="29"/>
      <c r="U10" s="26"/>
      <c r="W10" s="6"/>
    </row>
    <row r="11" spans="1:23" ht="51" x14ac:dyDescent="0.2">
      <c r="A11" s="523"/>
      <c r="B11" s="22" t="s">
        <v>28</v>
      </c>
      <c r="C11" s="26"/>
      <c r="D11" s="21">
        <v>1</v>
      </c>
      <c r="E11" s="21">
        <v>1</v>
      </c>
      <c r="F11" s="21">
        <v>1</v>
      </c>
      <c r="G11" s="21">
        <v>1</v>
      </c>
      <c r="H11" s="21"/>
      <c r="I11" s="21"/>
      <c r="J11" s="26"/>
      <c r="K11" s="21">
        <v>1</v>
      </c>
      <c r="L11" s="26"/>
      <c r="M11" s="21">
        <v>1</v>
      </c>
      <c r="N11" s="26"/>
      <c r="O11" s="21">
        <v>1</v>
      </c>
      <c r="P11" s="26"/>
      <c r="Q11" s="26"/>
      <c r="R11" s="26"/>
      <c r="S11" s="26"/>
      <c r="T11" s="29"/>
      <c r="U11" s="26"/>
      <c r="W11" s="6"/>
    </row>
    <row r="12" spans="1:23" ht="17" x14ac:dyDescent="0.2">
      <c r="A12" s="498" t="s">
        <v>20</v>
      </c>
      <c r="B12" s="22" t="s">
        <v>29</v>
      </c>
      <c r="C12" s="26"/>
      <c r="D12" s="18">
        <v>1200</v>
      </c>
      <c r="E12" s="18">
        <f>200+15+23</f>
        <v>238</v>
      </c>
      <c r="F12" s="18"/>
      <c r="G12" s="18"/>
      <c r="H12" s="18"/>
      <c r="I12" s="18"/>
      <c r="J12" s="26"/>
      <c r="K12" s="18">
        <v>179</v>
      </c>
      <c r="L12" s="26"/>
      <c r="M12" s="18">
        <v>179</v>
      </c>
      <c r="N12" s="26"/>
      <c r="O12" s="18">
        <v>179</v>
      </c>
      <c r="P12" s="26"/>
      <c r="Q12" s="26"/>
      <c r="R12" s="26"/>
      <c r="S12" s="26"/>
      <c r="T12" s="29"/>
      <c r="U12" s="26"/>
      <c r="W12" s="6"/>
    </row>
    <row r="13" spans="1:23" ht="51" x14ac:dyDescent="0.2">
      <c r="A13" s="498"/>
      <c r="B13" s="22" t="s">
        <v>30</v>
      </c>
      <c r="C13" s="26"/>
      <c r="D13" s="18">
        <v>28998</v>
      </c>
      <c r="E13" s="18">
        <v>12000</v>
      </c>
      <c r="F13" s="18" t="s">
        <v>60</v>
      </c>
      <c r="G13" s="18" t="s">
        <v>61</v>
      </c>
      <c r="H13" s="18"/>
      <c r="I13" s="18"/>
      <c r="J13" s="26"/>
      <c r="K13" s="18">
        <v>13000</v>
      </c>
      <c r="L13" s="26"/>
      <c r="M13" s="18">
        <v>14500</v>
      </c>
      <c r="N13" s="26"/>
      <c r="O13" s="18">
        <v>15500</v>
      </c>
      <c r="P13" s="26"/>
      <c r="Q13" s="26"/>
      <c r="R13" s="26"/>
      <c r="S13" s="26"/>
      <c r="T13" s="29"/>
      <c r="U13" s="26"/>
      <c r="W13" s="6"/>
    </row>
    <row r="14" spans="1:23" ht="34" x14ac:dyDescent="0.2">
      <c r="A14" s="498"/>
      <c r="B14" s="22" t="s">
        <v>31</v>
      </c>
      <c r="C14" s="26"/>
      <c r="D14" s="18" t="s">
        <v>46</v>
      </c>
      <c r="E14" s="18" t="s">
        <v>46</v>
      </c>
      <c r="F14" s="18"/>
      <c r="G14" s="18"/>
      <c r="H14" s="18"/>
      <c r="I14" s="18"/>
      <c r="J14" s="26"/>
      <c r="K14" s="27">
        <v>0.9</v>
      </c>
      <c r="L14" s="26"/>
      <c r="M14" s="27">
        <v>0.9</v>
      </c>
      <c r="N14" s="26"/>
      <c r="O14" s="27">
        <v>0.91</v>
      </c>
      <c r="P14" s="26"/>
      <c r="Q14" s="26"/>
      <c r="R14" s="26"/>
      <c r="S14" s="26"/>
      <c r="T14" s="29"/>
      <c r="U14" s="26"/>
      <c r="W14" s="6"/>
    </row>
    <row r="15" spans="1:23" ht="85" x14ac:dyDescent="0.2">
      <c r="A15" s="498" t="s">
        <v>21</v>
      </c>
      <c r="B15" s="22" t="s">
        <v>32</v>
      </c>
      <c r="C15" s="26"/>
      <c r="D15" s="18">
        <v>0</v>
      </c>
      <c r="E15" s="22">
        <v>3500</v>
      </c>
      <c r="F15" s="22"/>
      <c r="G15" s="22"/>
      <c r="H15" s="22"/>
      <c r="I15" s="22"/>
      <c r="J15" s="26"/>
      <c r="K15" s="22">
        <v>5000</v>
      </c>
      <c r="L15" s="26"/>
      <c r="M15" s="22">
        <v>17000</v>
      </c>
      <c r="N15" s="26"/>
      <c r="O15" s="22">
        <v>8500</v>
      </c>
      <c r="P15" s="26"/>
      <c r="Q15" s="26"/>
      <c r="R15" s="26"/>
      <c r="S15" s="26"/>
      <c r="T15" s="29"/>
      <c r="U15" s="26"/>
      <c r="W15" s="6"/>
    </row>
    <row r="16" spans="1:23" ht="68" x14ac:dyDescent="0.2">
      <c r="A16" s="498"/>
      <c r="B16" s="16" t="s">
        <v>33</v>
      </c>
      <c r="C16" s="26"/>
      <c r="D16" s="18">
        <v>1160</v>
      </c>
      <c r="E16" s="22">
        <v>680</v>
      </c>
      <c r="F16" s="22"/>
      <c r="G16" s="22"/>
      <c r="H16" s="22"/>
      <c r="I16" s="22"/>
      <c r="J16" s="26"/>
      <c r="K16" s="22">
        <v>600</v>
      </c>
      <c r="L16" s="26"/>
      <c r="M16" s="22">
        <v>580</v>
      </c>
      <c r="N16" s="26"/>
      <c r="O16" s="22">
        <v>580</v>
      </c>
      <c r="P16" s="26"/>
      <c r="Q16" s="26"/>
      <c r="R16" s="26"/>
      <c r="S16" s="26"/>
      <c r="T16" s="29"/>
      <c r="U16" s="26"/>
      <c r="W16" s="6"/>
    </row>
    <row r="17" spans="1:23" ht="51" x14ac:dyDescent="0.2">
      <c r="A17" s="498"/>
      <c r="B17" s="22" t="s">
        <v>34</v>
      </c>
      <c r="C17" s="26"/>
      <c r="D17" s="18">
        <v>3492</v>
      </c>
      <c r="E17" s="22">
        <v>930</v>
      </c>
      <c r="F17" s="22"/>
      <c r="G17" s="22"/>
      <c r="H17" s="22"/>
      <c r="I17" s="22"/>
      <c r="J17" s="26"/>
      <c r="K17" s="22">
        <v>920</v>
      </c>
      <c r="L17" s="26"/>
      <c r="M17" s="19">
        <v>920</v>
      </c>
      <c r="N17" s="26"/>
      <c r="O17" s="19">
        <v>920</v>
      </c>
      <c r="P17" s="26"/>
      <c r="Q17" s="26"/>
      <c r="R17" s="26"/>
      <c r="S17" s="26"/>
      <c r="T17" s="29"/>
      <c r="U17" s="26"/>
      <c r="W17" s="6"/>
    </row>
    <row r="18" spans="1:23" ht="34" x14ac:dyDescent="0.2">
      <c r="A18" s="498"/>
      <c r="B18" s="22" t="s">
        <v>35</v>
      </c>
      <c r="C18" s="26"/>
      <c r="D18" s="18">
        <f>148+179</f>
        <v>327</v>
      </c>
      <c r="E18" s="19">
        <v>200</v>
      </c>
      <c r="F18" s="19"/>
      <c r="G18" s="19"/>
      <c r="H18" s="19"/>
      <c r="I18" s="19"/>
      <c r="J18" s="26"/>
      <c r="K18" s="19">
        <v>200</v>
      </c>
      <c r="L18" s="26"/>
      <c r="M18" s="19">
        <v>200</v>
      </c>
      <c r="N18" s="26"/>
      <c r="O18" s="19">
        <v>200</v>
      </c>
      <c r="P18" s="26"/>
      <c r="Q18" s="26"/>
      <c r="R18" s="26"/>
      <c r="S18" s="26"/>
      <c r="T18" s="29"/>
      <c r="U18" s="26"/>
      <c r="W18" s="6"/>
    </row>
    <row r="19" spans="1:23" ht="68" x14ac:dyDescent="0.2">
      <c r="A19" s="523" t="s">
        <v>22</v>
      </c>
      <c r="B19" s="22" t="s">
        <v>36</v>
      </c>
      <c r="C19" s="26"/>
      <c r="D19" s="18">
        <v>4000</v>
      </c>
      <c r="E19" s="19">
        <v>600</v>
      </c>
      <c r="F19" s="19"/>
      <c r="G19" s="19"/>
      <c r="H19" s="19"/>
      <c r="I19" s="19"/>
      <c r="J19" s="26"/>
      <c r="K19" s="19">
        <v>1500</v>
      </c>
      <c r="L19" s="26"/>
      <c r="M19" s="19">
        <v>1500</v>
      </c>
      <c r="N19" s="26"/>
      <c r="O19" s="19">
        <v>600</v>
      </c>
      <c r="P19" s="26"/>
      <c r="Q19" s="26"/>
      <c r="R19" s="26"/>
      <c r="S19" s="26"/>
      <c r="T19" s="29"/>
      <c r="U19" s="26"/>
      <c r="W19" s="6"/>
    </row>
    <row r="20" spans="1:23" ht="34" x14ac:dyDescent="0.2">
      <c r="A20" s="523"/>
      <c r="B20" s="22" t="s">
        <v>37</v>
      </c>
      <c r="C20" s="26"/>
      <c r="D20" s="18">
        <v>5390</v>
      </c>
      <c r="E20" s="19">
        <v>444</v>
      </c>
      <c r="F20" s="19"/>
      <c r="G20" s="19"/>
      <c r="H20" s="19"/>
      <c r="I20" s="19"/>
      <c r="J20" s="26"/>
      <c r="K20" s="19">
        <v>410</v>
      </c>
      <c r="L20" s="26"/>
      <c r="M20" s="19">
        <v>410</v>
      </c>
      <c r="N20" s="26"/>
      <c r="O20" s="19">
        <v>410</v>
      </c>
      <c r="P20" s="26"/>
      <c r="Q20" s="26"/>
      <c r="R20" s="26"/>
      <c r="S20" s="26"/>
      <c r="T20" s="29"/>
      <c r="U20" s="26"/>
      <c r="W20" s="6"/>
    </row>
    <row r="21" spans="1:23" ht="34" x14ac:dyDescent="0.2">
      <c r="A21" s="523"/>
      <c r="B21" s="22" t="s">
        <v>38</v>
      </c>
      <c r="C21" s="26"/>
      <c r="D21" s="18">
        <v>1720</v>
      </c>
      <c r="E21" s="19">
        <v>500</v>
      </c>
      <c r="F21" s="19"/>
      <c r="G21" s="19"/>
      <c r="H21" s="19"/>
      <c r="I21" s="19"/>
      <c r="J21" s="26"/>
      <c r="K21" s="19">
        <v>520</v>
      </c>
      <c r="L21" s="26"/>
      <c r="M21" s="19">
        <v>530</v>
      </c>
      <c r="N21" s="26"/>
      <c r="O21" s="19">
        <v>550</v>
      </c>
      <c r="P21" s="26"/>
      <c r="Q21" s="26"/>
      <c r="R21" s="26"/>
      <c r="S21" s="26"/>
      <c r="T21" s="29"/>
      <c r="U21" s="26"/>
      <c r="W21" s="6"/>
    </row>
    <row r="22" spans="1:23" ht="34" x14ac:dyDescent="0.2">
      <c r="A22" s="523"/>
      <c r="B22" s="22" t="s">
        <v>39</v>
      </c>
      <c r="C22" s="26"/>
      <c r="D22" s="18">
        <v>25</v>
      </c>
      <c r="E22" s="19">
        <v>11</v>
      </c>
      <c r="F22" s="19"/>
      <c r="G22" s="19"/>
      <c r="H22" s="19"/>
      <c r="I22" s="19"/>
      <c r="J22" s="26"/>
      <c r="K22" s="19">
        <v>14</v>
      </c>
      <c r="L22" s="26"/>
      <c r="M22" s="19">
        <v>16</v>
      </c>
      <c r="N22" s="26"/>
      <c r="O22" s="19">
        <v>18</v>
      </c>
      <c r="P22" s="26"/>
      <c r="Q22" s="26"/>
      <c r="R22" s="26"/>
      <c r="S22" s="26"/>
      <c r="T22" s="29"/>
      <c r="U22" s="26"/>
      <c r="W22" s="6"/>
    </row>
    <row r="23" spans="1:23" ht="34" x14ac:dyDescent="0.2">
      <c r="A23" s="524" t="s">
        <v>23</v>
      </c>
      <c r="B23" s="15" t="s">
        <v>40</v>
      </c>
      <c r="C23" s="26"/>
      <c r="D23" s="18" t="s">
        <v>47</v>
      </c>
      <c r="E23" s="22">
        <v>25</v>
      </c>
      <c r="F23" s="22"/>
      <c r="G23" s="22"/>
      <c r="H23" s="22"/>
      <c r="I23" s="22"/>
      <c r="J23" s="26"/>
      <c r="K23" s="22">
        <v>30</v>
      </c>
      <c r="L23" s="26"/>
      <c r="M23" s="22">
        <v>35</v>
      </c>
      <c r="N23" s="26"/>
      <c r="O23" s="22">
        <v>35</v>
      </c>
      <c r="P23" s="26"/>
      <c r="Q23" s="26"/>
      <c r="R23" s="26"/>
      <c r="S23" s="26"/>
      <c r="T23" s="29"/>
      <c r="U23" s="26"/>
      <c r="W23" s="6"/>
    </row>
    <row r="24" spans="1:23" ht="68" x14ac:dyDescent="0.2">
      <c r="A24" s="524"/>
      <c r="B24" s="15" t="s">
        <v>41</v>
      </c>
      <c r="C24" s="26"/>
      <c r="D24" s="18">
        <v>84</v>
      </c>
      <c r="E24" s="20">
        <v>11</v>
      </c>
      <c r="F24" s="20"/>
      <c r="G24" s="20"/>
      <c r="H24" s="20"/>
      <c r="I24" s="20"/>
      <c r="J24" s="26"/>
      <c r="K24" s="28">
        <v>30</v>
      </c>
      <c r="L24" s="26"/>
      <c r="M24" s="28">
        <v>20</v>
      </c>
      <c r="N24" s="26"/>
      <c r="O24" s="28">
        <v>40</v>
      </c>
      <c r="P24" s="26"/>
      <c r="Q24" s="26"/>
      <c r="R24" s="26"/>
      <c r="S24" s="26"/>
      <c r="T24" s="29"/>
      <c r="U24" s="26"/>
      <c r="W24" s="6"/>
    </row>
    <row r="25" spans="1:23" ht="34" x14ac:dyDescent="0.2">
      <c r="A25" s="525" t="s">
        <v>24</v>
      </c>
      <c r="B25" s="22" t="s">
        <v>42</v>
      </c>
      <c r="C25" s="26"/>
      <c r="D25" s="18">
        <v>84</v>
      </c>
      <c r="E25" s="20">
        <v>10</v>
      </c>
      <c r="F25" s="20"/>
      <c r="G25" s="20"/>
      <c r="H25" s="20"/>
      <c r="I25" s="20"/>
      <c r="J25" s="26"/>
      <c r="K25" s="20">
        <v>20</v>
      </c>
      <c r="L25" s="26"/>
      <c r="M25" s="20">
        <v>30</v>
      </c>
      <c r="N25" s="26"/>
      <c r="O25" s="22">
        <v>66</v>
      </c>
      <c r="P25" s="26"/>
      <c r="Q25" s="26"/>
      <c r="R25" s="26"/>
      <c r="S25" s="26"/>
      <c r="T25" s="29"/>
      <c r="U25" s="26"/>
      <c r="W25" s="6"/>
    </row>
    <row r="26" spans="1:23" ht="17" x14ac:dyDescent="0.2">
      <c r="A26" s="525"/>
      <c r="B26" s="22" t="s">
        <v>43</v>
      </c>
      <c r="C26" s="26"/>
      <c r="D26" s="18">
        <v>20</v>
      </c>
      <c r="E26" s="22">
        <v>4</v>
      </c>
      <c r="F26" s="22"/>
      <c r="G26" s="22"/>
      <c r="H26" s="22"/>
      <c r="I26" s="22"/>
      <c r="J26" s="26"/>
      <c r="K26" s="22">
        <v>7</v>
      </c>
      <c r="L26" s="26"/>
      <c r="M26" s="22">
        <v>7</v>
      </c>
      <c r="N26" s="26"/>
      <c r="O26" s="22">
        <v>7</v>
      </c>
      <c r="P26" s="26"/>
      <c r="Q26" s="26"/>
      <c r="R26" s="26"/>
      <c r="S26" s="26"/>
      <c r="T26" s="29"/>
      <c r="U26" s="26"/>
      <c r="W26" s="6"/>
    </row>
    <row r="27" spans="1:23" x14ac:dyDescent="0.2">
      <c r="A27" s="526" t="s">
        <v>25</v>
      </c>
      <c r="B27" s="527" t="s">
        <v>44</v>
      </c>
      <c r="C27" s="26"/>
      <c r="D27" s="528">
        <v>1</v>
      </c>
      <c r="E27" s="528">
        <v>1</v>
      </c>
      <c r="F27" s="21"/>
      <c r="G27" s="21"/>
      <c r="H27" s="21"/>
      <c r="I27" s="21"/>
      <c r="J27" s="26"/>
      <c r="K27" s="528">
        <v>1</v>
      </c>
      <c r="L27" s="26"/>
      <c r="M27" s="528">
        <v>1</v>
      </c>
      <c r="N27" s="26"/>
      <c r="O27" s="528">
        <v>1</v>
      </c>
      <c r="P27" s="26"/>
      <c r="Q27" s="26"/>
      <c r="R27" s="26"/>
      <c r="S27" s="26"/>
      <c r="T27" s="29"/>
      <c r="U27" s="26"/>
      <c r="W27" s="6"/>
    </row>
    <row r="28" spans="1:23" x14ac:dyDescent="0.2">
      <c r="A28" s="526"/>
      <c r="B28" s="527"/>
      <c r="C28" s="26"/>
      <c r="D28" s="527"/>
      <c r="E28" s="527"/>
      <c r="F28" s="22"/>
      <c r="G28" s="22"/>
      <c r="H28" s="22"/>
      <c r="I28" s="22"/>
      <c r="J28" s="26"/>
      <c r="K28" s="527"/>
      <c r="L28" s="26"/>
      <c r="M28" s="527"/>
      <c r="N28" s="26"/>
      <c r="O28" s="527"/>
      <c r="P28" s="26"/>
      <c r="Q28" s="26"/>
      <c r="R28" s="26"/>
      <c r="S28" s="26"/>
      <c r="T28" s="29"/>
      <c r="U28" s="26"/>
      <c r="W28" s="6"/>
    </row>
    <row r="29" spans="1:23" x14ac:dyDescent="0.2">
      <c r="A29" s="526"/>
      <c r="B29" s="527"/>
      <c r="C29" s="26"/>
      <c r="D29" s="527"/>
      <c r="E29" s="527"/>
      <c r="F29" s="22"/>
      <c r="G29" s="22"/>
      <c r="H29" s="22"/>
      <c r="I29" s="22"/>
      <c r="J29" s="26"/>
      <c r="K29" s="527"/>
      <c r="L29" s="26"/>
      <c r="M29" s="527"/>
      <c r="N29" s="26"/>
      <c r="O29" s="527"/>
      <c r="P29" s="26"/>
      <c r="Q29" s="26"/>
      <c r="R29" s="26"/>
      <c r="S29" s="26"/>
      <c r="T29" s="29"/>
      <c r="U29" s="26"/>
      <c r="W29" s="6"/>
    </row>
    <row r="30" spans="1:23" x14ac:dyDescent="0.2">
      <c r="A30" s="526"/>
      <c r="B30" s="527"/>
      <c r="C30" s="26"/>
      <c r="D30" s="527"/>
      <c r="E30" s="527"/>
      <c r="F30" s="22"/>
      <c r="G30" s="22"/>
      <c r="H30" s="22"/>
      <c r="I30" s="22"/>
      <c r="J30" s="26"/>
      <c r="K30" s="527"/>
      <c r="L30" s="26"/>
      <c r="M30" s="527"/>
      <c r="N30" s="26"/>
      <c r="O30" s="527"/>
      <c r="P30" s="26"/>
      <c r="Q30" s="26"/>
      <c r="R30" s="26"/>
      <c r="S30" s="26"/>
      <c r="T30" s="29"/>
      <c r="U30" s="26"/>
      <c r="W30" s="6"/>
    </row>
    <row r="31" spans="1:23" x14ac:dyDescent="0.2">
      <c r="A31" s="526"/>
      <c r="B31" s="527"/>
      <c r="C31" s="26"/>
      <c r="D31" s="527"/>
      <c r="E31" s="527"/>
      <c r="F31" s="22"/>
      <c r="G31" s="22"/>
      <c r="H31" s="22"/>
      <c r="I31" s="22"/>
      <c r="J31" s="26"/>
      <c r="K31" s="527"/>
      <c r="L31" s="26"/>
      <c r="M31" s="527"/>
      <c r="N31" s="26"/>
      <c r="O31" s="527"/>
      <c r="P31" s="26"/>
      <c r="Q31" s="26"/>
      <c r="R31" s="26"/>
      <c r="S31" s="26"/>
      <c r="T31" s="29"/>
      <c r="U31" s="26"/>
      <c r="W31" s="6"/>
    </row>
    <row r="32" spans="1:23" x14ac:dyDescent="0.2">
      <c r="A32" s="526"/>
      <c r="B32" s="527"/>
      <c r="C32" s="26"/>
      <c r="D32" s="527"/>
      <c r="E32" s="527"/>
      <c r="F32" s="22"/>
      <c r="G32" s="22"/>
      <c r="H32" s="22"/>
      <c r="I32" s="22"/>
      <c r="J32" s="26"/>
      <c r="K32" s="527"/>
      <c r="L32" s="26"/>
      <c r="M32" s="527"/>
      <c r="N32" s="26"/>
      <c r="O32" s="527"/>
      <c r="P32" s="26"/>
      <c r="Q32" s="26"/>
      <c r="R32" s="26"/>
      <c r="S32" s="26"/>
      <c r="T32" s="29"/>
      <c r="U32" s="26"/>
      <c r="W32" s="6"/>
    </row>
    <row r="33" spans="1:23" x14ac:dyDescent="0.2">
      <c r="A33" s="526"/>
      <c r="B33" s="527"/>
      <c r="C33" s="26"/>
      <c r="D33" s="527"/>
      <c r="E33" s="527"/>
      <c r="F33" s="22"/>
      <c r="G33" s="22"/>
      <c r="H33" s="22"/>
      <c r="I33" s="22"/>
      <c r="J33" s="26"/>
      <c r="K33" s="527"/>
      <c r="L33" s="26"/>
      <c r="M33" s="527"/>
      <c r="N33" s="26"/>
      <c r="O33" s="527"/>
      <c r="P33" s="26"/>
      <c r="Q33" s="26"/>
      <c r="R33" s="26"/>
      <c r="S33" s="26"/>
      <c r="T33" s="29"/>
      <c r="U33" s="26"/>
      <c r="W33" s="6"/>
    </row>
    <row r="34" spans="1:23" x14ac:dyDescent="0.2">
      <c r="A34" s="526"/>
      <c r="B34" s="527"/>
      <c r="C34" s="26"/>
      <c r="D34" s="527"/>
      <c r="E34" s="527"/>
      <c r="F34" s="22"/>
      <c r="G34" s="22"/>
      <c r="H34" s="22"/>
      <c r="I34" s="22"/>
      <c r="J34" s="26"/>
      <c r="K34" s="527"/>
      <c r="L34" s="26"/>
      <c r="M34" s="527"/>
      <c r="N34" s="26"/>
      <c r="O34" s="527"/>
      <c r="P34" s="26"/>
      <c r="Q34" s="26"/>
      <c r="R34" s="26"/>
      <c r="S34" s="26"/>
      <c r="T34" s="29"/>
      <c r="U34" s="26"/>
      <c r="W34" s="6"/>
    </row>
    <row r="35" spans="1:23" x14ac:dyDescent="0.2">
      <c r="A35" s="7"/>
      <c r="B35" s="8"/>
      <c r="C35" s="9"/>
      <c r="D35" s="9"/>
      <c r="E35" s="10"/>
      <c r="F35" s="10"/>
      <c r="G35" s="10"/>
      <c r="H35" s="10"/>
      <c r="I35" s="10"/>
      <c r="J35" s="11"/>
      <c r="K35" s="11"/>
      <c r="L35" s="11"/>
      <c r="M35" s="10"/>
      <c r="N35" s="11"/>
      <c r="O35" s="10"/>
      <c r="P35" s="11"/>
      <c r="Q35" s="10"/>
      <c r="R35" s="11"/>
      <c r="S35" s="11"/>
      <c r="T35" s="11"/>
      <c r="U35" s="9"/>
    </row>
    <row r="36" spans="1:23" x14ac:dyDescent="0.2">
      <c r="A36" s="520"/>
      <c r="B36" s="521"/>
      <c r="C36" s="521"/>
      <c r="D36" s="521"/>
      <c r="E36" s="521"/>
      <c r="F36" s="521"/>
      <c r="G36" s="521"/>
      <c r="H36" s="521"/>
      <c r="I36" s="521"/>
      <c r="J36" s="521"/>
      <c r="K36" s="521"/>
      <c r="L36" s="521"/>
      <c r="M36" s="521"/>
      <c r="N36" s="521"/>
      <c r="O36" s="521"/>
      <c r="P36" s="521"/>
      <c r="Q36" s="521"/>
      <c r="R36" s="521"/>
      <c r="S36" s="521"/>
      <c r="T36" s="521"/>
      <c r="U36" s="521"/>
    </row>
    <row r="37" spans="1:23" x14ac:dyDescent="0.2">
      <c r="A37" s="520"/>
      <c r="B37" s="521"/>
      <c r="C37" s="521"/>
      <c r="D37" s="521"/>
      <c r="E37" s="521"/>
      <c r="F37" s="521"/>
      <c r="G37" s="521"/>
      <c r="H37" s="521"/>
      <c r="I37" s="521"/>
      <c r="J37" s="521"/>
      <c r="K37" s="521"/>
      <c r="L37" s="521"/>
      <c r="M37" s="521"/>
      <c r="N37" s="521"/>
      <c r="O37" s="521"/>
      <c r="P37" s="521"/>
      <c r="Q37" s="521"/>
      <c r="R37" s="521"/>
      <c r="S37" s="521"/>
      <c r="T37" s="521"/>
      <c r="U37" s="521"/>
    </row>
  </sheetData>
  <mergeCells count="39">
    <mergeCell ref="A36:U36"/>
    <mergeCell ref="A15:A18"/>
    <mergeCell ref="A19:A22"/>
    <mergeCell ref="A23:A24"/>
    <mergeCell ref="A25:A26"/>
    <mergeCell ref="A27:A34"/>
    <mergeCell ref="B27:B34"/>
    <mergeCell ref="E27:E34"/>
    <mergeCell ref="D27:D34"/>
    <mergeCell ref="K27:K34"/>
    <mergeCell ref="M27:M34"/>
    <mergeCell ref="O27:O34"/>
    <mergeCell ref="A37:U37"/>
    <mergeCell ref="P7:P8"/>
    <mergeCell ref="Q7:Q8"/>
    <mergeCell ref="R7:R8"/>
    <mergeCell ref="S7:S8"/>
    <mergeCell ref="T7:T8"/>
    <mergeCell ref="U7:U8"/>
    <mergeCell ref="K7:K8"/>
    <mergeCell ref="L7:L8"/>
    <mergeCell ref="M7:M8"/>
    <mergeCell ref="N7:N8"/>
    <mergeCell ref="O7:O8"/>
    <mergeCell ref="A7:A8"/>
    <mergeCell ref="B7:B8"/>
    <mergeCell ref="C7:C8"/>
    <mergeCell ref="A9:A11"/>
    <mergeCell ref="A12:A14"/>
    <mergeCell ref="F7:I7"/>
    <mergeCell ref="T1:U1"/>
    <mergeCell ref="T2:U2"/>
    <mergeCell ref="T3:U3"/>
    <mergeCell ref="A5:T5"/>
    <mergeCell ref="D7:D8"/>
    <mergeCell ref="E7:E8"/>
    <mergeCell ref="J7:J8"/>
    <mergeCell ref="A1:B3"/>
    <mergeCell ref="C1:S3"/>
  </mergeCells>
  <printOptions horizontalCentered="1" verticalCentered="1"/>
  <pageMargins left="0.43307086614173229" right="0.43307086614173229" top="0.74803149606299213" bottom="0.55118110236220474" header="0.31496062992125984" footer="0.11811023622047245"/>
  <pageSetup scale="21" orientation="portrait" r:id="rId1"/>
  <headerFooter differentFirst="1">
    <oddFooter>&amp;RPágina &amp;P de &amp;N</oddFooter>
  </headerFooter>
  <rowBreaks count="1" manualBreakCount="1">
    <brk id="34" max="20"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5</vt:i4>
      </vt:variant>
      <vt:variant>
        <vt:lpstr>Rangos con nombre</vt:lpstr>
      </vt:variant>
      <vt:variant>
        <vt:i4>7</vt:i4>
      </vt:variant>
    </vt:vector>
  </HeadingPairs>
  <TitlesOfParts>
    <vt:vector size="12" baseType="lpstr">
      <vt:lpstr>Plan Estratégico Institucional</vt:lpstr>
      <vt:lpstr>Control de Cambios</vt:lpstr>
      <vt:lpstr>Seguimiento PEI 2do trimestre</vt:lpstr>
      <vt:lpstr>Seguimiento al 30 06 21 por OCI</vt:lpstr>
      <vt:lpstr>COMENTARIOS SEGUIMIENTO OAP</vt:lpstr>
      <vt:lpstr>'COMENTARIOS SEGUIMIENTO OAP'!Área_de_impresión</vt:lpstr>
      <vt:lpstr>'Seguimiento al 30 06 21 por OCI'!Área_de_impresión</vt:lpstr>
      <vt:lpstr>'Seguimiento PEI 2do trimestre'!Área_de_impresión</vt:lpstr>
      <vt:lpstr>'COMENTARIOS SEGUIMIENTO OAP'!Títulos_a_imprimir</vt:lpstr>
      <vt:lpstr>'Plan Estratégico Institucional'!Títulos_a_imprimir</vt:lpstr>
      <vt:lpstr>'Seguimiento al 30 06 21 por OCI'!Títulos_a_imprimir</vt:lpstr>
      <vt:lpstr>'Seguimiento PEI 2do trimestre'!Títulos_a_imprimir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Alberto Diaz Mantilla</dc:creator>
  <cp:lastModifiedBy>Microsoft Office User</cp:lastModifiedBy>
  <dcterms:created xsi:type="dcterms:W3CDTF">2017-05-17T14:38:39Z</dcterms:created>
  <dcterms:modified xsi:type="dcterms:W3CDTF">2021-10-29T16:29:42Z</dcterms:modified>
</cp:coreProperties>
</file>