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66925"/>
  <mc:AlternateContent xmlns:mc="http://schemas.openxmlformats.org/markup-compatibility/2006">
    <mc:Choice Requires="x15">
      <x15ac:absPath xmlns:x15ac="http://schemas.microsoft.com/office/spreadsheetml/2010/11/ac" url="D:\2024\EKOGUI\INFO. ENVIADA ANDJE\"/>
    </mc:Choice>
  </mc:AlternateContent>
  <xr:revisionPtr revIDLastSave="0" documentId="13_ncr:1_{56EC7D7E-5787-4BC2-AC65-A9939A905AAE}" xr6:coauthVersionLast="47" xr6:coauthVersionMax="47" xr10:uidLastSave="{00000000-0000-0000-0000-000000000000}"/>
  <bookViews>
    <workbookView xWindow="-120" yWindow="-120" windowWidth="29040" windowHeight="15840" tabRatio="777"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<sst xmlns="http://schemas.openxmlformats.org/spreadsheetml/2006/main" count="755" uniqueCount="651">
  <si>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</si>
  <si>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</si>
  <si>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</si>
  <si>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</si>
  <si>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</si>
  <si>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</si>
  <si>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</si>
  <si>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</si>
  <si>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</si>
  <si>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</si>
  <si>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</si>
  <si>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</si>
  <si>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</si>
  <si>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</si>
  <si>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</si>
  <si>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</si>
  <si>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</si>
  <si>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</si>
  <si>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</si>
  <si>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</si>
  <si>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</si>
  <si>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</si>
  <si>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</si>
  <si>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</si>
  <si>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</si>
  <si>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</si>
  <si>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</si>
  <si>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</si>
  <si>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</si>
  <si>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</si>
  <si>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</si>
  <si>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</si>
  <si>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</si>
  <si>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</si>
  <si>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</si>
  <si>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</si>
  <si>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</si>
  <si>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</si>
  <si>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</si>
  <si>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</si>
  <si>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</si>
  <si>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</si>
  <si>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</si>
  <si>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</si>
  <si>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</si>
  <si>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</si>
  <si>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</si>
  <si>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</si>
  <si>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</si>
  <si>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</si>
  <si>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</si>
  <si>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</si>
  <si>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</si>
  <si>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</si>
  <si>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</si>
  <si>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</si>
  <si>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</si>
  <si>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</si>
  <si>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</si>
  <si>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</si>
  <si>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</si>
  <si>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</si>
  <si>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</si>
  <si>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</si>
  <si>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</si>
  <si>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</si>
  <si>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</si>
  <si>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</si>
  <si>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</si>
  <si>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</si>
  <si>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</si>
  <si>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</si>
  <si>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</si>
  <si>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</si>
  <si>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</si>
  <si>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</si>
  <si>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</si>
  <si>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</si>
  <si>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</si>
  <si>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</si>
  <si>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</si>
  <si>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</si>
  <si>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</si>
  <si>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</si>
  <si>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</si>
  <si>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</si>
  <si>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</si>
  <si>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</si>
  <si>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</si>
  <si>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</si>
  <si>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</si>
  <si>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</si>
  <si>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</si>
  <si>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</si>
  <si>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</si>
  <si>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</si>
  <si>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</si>
  <si>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</si>
  <si>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</si>
  <si>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</si>
  <si>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</si>
  <si>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</si>
  <si>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</si>
  <si>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</si>
  <si>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</si>
  <si>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</si>
  <si>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</si>
  <si>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</si>
  <si>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</si>
  <si>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</si>
  <si>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</si>
  <si>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</si>
  <si>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</si>
  <si>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</si>
  <si>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</si>
  <si>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</si>
  <si>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</si>
  <si>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</si>
  <si>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</si>
  <si>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</si>
  <si>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</si>
  <si>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</si>
  <si>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</si>
  <si>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</si>
  <si>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</si>
  <si>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</si>
  <si>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</si>
  <si>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</si>
  <si>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</si>
  <si>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</si>
  <si>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</si>
  <si>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</si>
  <si>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</si>
  <si>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</si>
  <si>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</si>
  <si>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</si>
  <si>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</si>
  <si>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</si>
  <si>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</si>
  <si>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</si>
  <si>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</si>
  <si>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</si>
  <si>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</si>
  <si>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</si>
  <si>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</si>
  <si>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</si>
  <si>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</si>
  <si>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</si>
  <si>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</si>
  <si>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</si>
  <si>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</si>
  <si>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</si>
  <si>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</si>
  <si>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</si>
  <si>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</si>
  <si>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</si>
  <si>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</si>
  <si>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</si>
  <si>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</si>
  <si>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</si>
  <si>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</si>
  <si>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</si>
  <si>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</si>
  <si>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</si>
  <si>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</si>
  <si>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</si>
  <si>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</si>
  <si>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</si>
  <si>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</si>
  <si>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</si>
  <si>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</si>
  <si>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</si>
  <si>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</si>
  <si>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</si>
  <si>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</si>
  <si>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</si>
  <si>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</si>
  <si>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</si>
  <si>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</si>
  <si>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</si>
  <si>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</si>
  <si>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</si>
  <si>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</si>
  <si>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</si>
  <si>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</si>
  <si>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</si>
  <si>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</si>
  <si>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</si>
  <si>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</si>
  <si>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</si>
  <si>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</si>
  <si>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</si>
  <si>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</si>
  <si>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</si>
  <si>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</si>
  <si>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</si>
  <si>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</si>
  <si>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</si>
  <si>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</si>
  <si>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</si>
  <si>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</si>
  <si>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</si>
  <si>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</si>
  <si>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</si>
  <si>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</si>
  <si>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</si>
  <si>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</si>
  <si>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</si>
  <si>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</si>
  <si>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</si>
  <si>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</si>
  <si>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</si>
  <si>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</si>
  <si>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</si>
  <si>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</si>
  <si>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</si>
  <si>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</si>
  <si>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</si>
  <si>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</si>
  <si>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</si>
  <si>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</si>
  <si>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</si>
  <si>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</si>
  <si>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</si>
  <si>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</si>
  <si>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</si>
  <si>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</si>
  <si>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</si>
  <si>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</si>
  <si>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</si>
  <si>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</si>
  <si>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</si>
  <si>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</si>
  <si>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</si>
  <si>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</si>
  <si>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</si>
  <si>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</si>
  <si>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</si>
  <si>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</si>
  <si>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</si>
  <si>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</si>
  <si>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</si>
  <si>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</si>
  <si>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</si>
  <si>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</si>
  <si>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</si>
  <si>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</si>
  <si>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</si>
  <si>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</si>
  <si>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</si>
  <si>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</si>
  <si>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</si>
  <si>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</si>
  <si>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</si>
  <si>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</si>
  <si>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</si>
  <si>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</si>
  <si>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</si>
  <si>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</si>
  <si>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</si>
  <si>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</si>
  <si>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</si>
  <si>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</si>
  <si>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</si>
  <si>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</si>
  <si>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</si>
  <si>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</si>
  <si>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</si>
  <si>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</si>
  <si>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</si>
  <si>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</si>
  <si>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</si>
  <si>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</si>
  <si>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</si>
  <si>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</si>
  <si>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</si>
  <si>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</si>
  <si>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</si>
  <si>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</si>
  <si>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</si>
  <si>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</si>
  <si>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</si>
  <si>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</si>
  <si>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</si>
  <si>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</si>
  <si>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</si>
  <si>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</si>
  <si>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</si>
  <si>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</si>
  <si>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</si>
  <si>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</si>
  <si>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</si>
  <si>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</si>
  <si>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</si>
  <si>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</si>
  <si>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</si>
  <si>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</si>
  <si>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</si>
  <si>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</si>
  <si>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</si>
  <si>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</si>
  <si>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</si>
  <si>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</si>
  <si>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</si>
  <si>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</si>
  <si>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</si>
  <si>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</si>
  <si>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</si>
  <si>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</si>
  <si>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</si>
  <si>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</si>
  <si>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</si>
  <si>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</si>
  <si>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</si>
  <si>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</si>
  <si>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</si>
  <si>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</si>
  <si>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</si>
  <si>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</si>
  <si>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</si>
  <si>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</si>
  <si>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</si>
  <si>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</si>
  <si>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</si>
  <si>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</si>
  <si>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</si>
  <si>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</si>
  <si>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</si>
  <si>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</si>
  <si>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</si>
  <si>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</si>
  <si>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</si>
  <si>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</si>
  <si>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</si>
  <si>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</si>
  <si>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</si>
  <si>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</si>
  <si>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</si>
  <si>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</si>
  <si>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</si>
  <si>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</si>
  <si>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</si>
  <si>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</si>
  <si>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</si>
  <si>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</si>
  <si>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</si>
  <si>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</si>
  <si>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</si>
  <si>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</si>
  <si>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</si>
  <si>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</si>
  <si>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</si>
  <si>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</si>
  <si>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</si>
  <si>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</si>
  <si>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</si>
  <si>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</si>
  <si>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</si>
  <si>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</si>
  <si>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</si>
  <si>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</si>
  <si>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</si>
  <si>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</si>
  <si>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</si>
  <si>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</si>
  <si>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</si>
  <si>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</si>
  <si>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</si>
  <si>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</si>
  <si>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</si>
  <si>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</si>
  <si>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</si>
  <si>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</si>
  <si>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</si>
  <si>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</si>
  <si>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</si>
  <si>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</si>
  <si>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</si>
  <si>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</si>
  <si>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</si>
  <si>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</si>
  <si>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</si>
  <si>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</si>
  <si>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</si>
  <si>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</si>
  <si>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</si>
  <si>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</si>
  <si>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</si>
  <si>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</si>
  <si>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</si>
  <si>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</si>
  <si>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</si>
  <si>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</si>
  <si>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</si>
  <si>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</si>
  <si>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</si>
  <si>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</si>
  <si>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</si>
  <si>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</si>
  <si>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</si>
  <si>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</si>
  <si>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</si>
  <si>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</si>
  <si>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</si>
  <si>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</si>
  <si>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</si>
  <si>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</si>
  <si>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</si>
  <si>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</si>
  <si>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</si>
  <si>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</si>
  <si>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</si>
  <si>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</si>
  <si>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</si>
  <si>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</si>
  <si>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</si>
  <si>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</si>
  <si>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</si>
  <si>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</si>
  <si>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</si>
  <si>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</si>
  <si>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</si>
  <si>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</si>
  <si>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</si>
  <si>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</si>
  <si>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</si>
  <si>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</si>
  <si>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</si>
  <si>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</si>
  <si>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</si>
  <si>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</si>
  <si>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</si>
  <si>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</si>
  <si>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</si>
  <si>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</si>
  <si>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</si>
  <si>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</si>
  <si>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</si>
  <si>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</si>
  <si>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</si>
  <si>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</si>
  <si>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</si>
  <si>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</si>
  <si>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</si>
  <si>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</si>
  <si>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</si>
  <si>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</si>
  <si>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</si>
  <si>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</si>
  <si>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</si>
  <si>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</si>
  <si>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</si>
  <si>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</si>
  <si>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</si>
  <si>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</si>
  <si>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</si>
  <si>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</si>
  <si>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</si>
  <si>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</si>
  <si>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</si>
  <si>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</si>
  <si>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</si>
  <si>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</si>
  <si>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</si>
  <si>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</si>
  <si>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</si>
  <si>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</si>
  <si>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</si>
  <si>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</si>
  <si>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</si>
  <si>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</si>
  <si>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</si>
  <si>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</si>
  <si>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</si>
  <si>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</si>
  <si>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</si>
  <si>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</si>
  <si>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</si>
  <si>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</si>
  <si>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</si>
  <si>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</si>
  <si>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</si>
  <si>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</si>
  <si>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</si>
  <si>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</si>
  <si>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</si>
  <si>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</si>
  <si>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</si>
  <si>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</si>
  <si>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</si>
  <si>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</si>
  <si>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</si>
  <si>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</si>
  <si>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</si>
  <si>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</si>
  <si>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</si>
  <si>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</si>
  <si>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</si>
  <si>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</si>
  <si>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</si>
  <si>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</si>
  <si>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</si>
  <si>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</si>
  <si>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</si>
  <si>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</si>
  <si>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</si>
  <si>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</si>
  <si>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</si>
  <si>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</si>
  <si>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</si>
  <si>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</si>
  <si>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</si>
  <si>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</si>
  <si>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</si>
  <si>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</si>
  <si>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</si>
  <si>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</si>
  <si>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</si>
  <si>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</si>
  <si>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</si>
  <si>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</si>
  <si>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</si>
  <si>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</si>
  <si>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</si>
  <si>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</si>
  <si>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</si>
  <si>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</si>
  <si>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</si>
  <si>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</si>
  <si>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</si>
  <si>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</si>
  <si>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</si>
  <si>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</si>
  <si>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</si>
  <si>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</si>
  <si>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</si>
  <si>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</si>
  <si>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</si>
  <si>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</si>
  <si>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</si>
  <si>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</si>
  <si>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</si>
  <si>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</si>
  <si>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</si>
  <si>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</si>
  <si>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</si>
  <si>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</si>
  <si>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</si>
  <si>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</si>
  <si>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</si>
  <si>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</si>
  <si>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</si>
  <si>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</si>
  <si>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</si>
  <si>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</si>
  <si>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</si>
  <si>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</si>
  <si>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</si>
  <si>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</si>
  <si>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</si>
  <si>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</si>
  <si>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</si>
  <si>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</si>
  <si>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</si>
  <si>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</si>
  <si>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</si>
  <si>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</si>
  <si>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</si>
  <si>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</si>
  <si>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</si>
  <si>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</si>
  <si>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</si>
  <si>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</si>
  <si>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</si>
  <si>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</si>
  <si>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</si>
  <si>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</si>
  <si>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</si>
  <si>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</si>
  <si>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</si>
  <si>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</si>
  <si>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</si>
  <si>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</si>
  <si>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</si>
  <si>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</si>
  <si>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</si>
  <si>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</si>
  <si>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</si>
  <si>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</si>
  <si>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</si>
  <si>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</si>
  <si>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</si>
  <si>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</si>
  <si>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</si>
  <si>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</si>
  <si>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</si>
  <si>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</si>
  <si>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</si>
  <si>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</si>
  <si>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</si>
  <si>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</si>
  <si>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</si>
  <si>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</si>
  <si>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</si>
  <si>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</si>
  <si>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</si>
  <si>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</si>
  <si>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</si>
  <si>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</si>
  <si>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</si>
  <si>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</si>
  <si>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</si>
  <si>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</si>
  <si>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</si>
  <si>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</si>
  <si>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</si>
  <si>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</si>
  <si>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</si>
  <si>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</si>
  <si>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</si>
  <si>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</si>
  <si>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</si>
  <si>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</si>
  <si>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</si>
  <si>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</si>
  <si>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</si>
  <si>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</si>
  <si>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</si>
  <si>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</si>
  <si>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</si>
  <si>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</si>
  <si>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</si>
  <si>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</si>
  <si>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</si>
  <si>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</si>
  <si>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</si>
  <si>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</si>
  <si>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</si>
  <si>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</si>
  <si>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YURIANA BEATRIZ SANCHEZ PINTO</t>
  </si>
  <si>
    <t>ANDREA CAROLINA ALVAREZ CASADIEGO</t>
  </si>
  <si>
    <t>HILDA PATRICIA GUIOTH MARTINEZ</t>
  </si>
  <si>
    <t>MANUEL GUILLERMO ALBA CARDENAS</t>
  </si>
  <si>
    <t>OCTAVIO HERNANDO SANDOVAL ROZO</t>
  </si>
  <si>
    <t>La Oficina Juridíca informa respecto a la gestión en el comité de conciliación que no ha sido posible, puesto que la plataforma solo ha permitido el ingreso de la información de la solicitud de conciliación,  sin poder gestionar o tramitar la ficha pertinente, de ahí que se haya presentado al comité de conciliación con la ficha que dispone actualmente en el Ministerio.</t>
  </si>
  <si>
    <t>1. Es de indicar que al colocar la fecha de diligencimianto el formato no permite colocar la fecha real de descarga que fue el 20-03-2024.
2. Respecto del proceso que se registra de más, en los procesos activos de e-KOGUI, la Oficina Asesora de Jurdíca indico: "se debe indicar que la diferencia se debe a que el sistema no había permitido archivar un proceso que ya está terminado, situación que ya se ajustó y el proceso fue terminado."</t>
  </si>
  <si>
    <t>1. Es de indicar que al colocar la fecha de diligencimianto el formato no permite colocar la fecha real de descarga que fue el 19-03-2024.
2. Al descargar la información del usuario del perfil jurídico no se evidencia registro de creación, se consulto con el secretario técnico e informo" al tratar de cambiarlo tuve que inactivarlo y después se volvió a activar por error", lo que genero la eliminación de dicho registros, es de indicarse que en seguimientos anteriores sí se evidencia registro de este perfil.</t>
  </si>
  <si>
    <t>1. Es de indicar que al colocar la fecha de diligencimianto el formato no permite colocar la fecha real de descarga que fue el 20-03-2024.
2..En la información relacionada por la Oficina Asesora Jurídica se reporta como 2 abogados activos, pero en e-KOGUI se visualiza 3 abogados, por ello se realiza la observación de desactivar el abogado que ya no ejerce la defensa jurídica de la Entidad.</t>
  </si>
  <si>
    <t xml:space="preserve">Respecto al punto de prejudiciales terminados la Oficina Asesora Juridíca indico, 
"Se informa que la plataforma no permite terminar las solicitudes de conciliación extrajudicial  que están registradas, sin embargo ya se está solicitando información al respecto a fin de subsanar  esta situación, puesto que sí fueron terminados 3 solicitudes de conciliación como se informó.
</t>
  </si>
  <si>
    <t>VICTOR OSMAR VERGARA TORRES</t>
  </si>
  <si>
    <t>El seguimiento se realizo para el segundo semestre de 2023, se encontraron debilidades en el registro de terminación de procesos activos y prejudiciales, así como en el módulo de comité de conciliación, por tanto se generaron observaciones relacionadas conla ejecución de los controles en la terminación de los procesos y el registro de las fichas técnicas del comité de conciliación, todo ello al parecer debido a problemas con el sistema E-kogui que no le permitieron al abogado la terminación de los procesos e ingreso al registro de las fichas . Tal situación deja en un  grado de vulnerabilidad a la entidad por cuanto se pueden presentar registros no acorde con la realidad de la litigiosidad de la entidad así como no poder llevar la trazabilidad de las conciliaciones que se presdnetan en la Etnidad.
Se recomienda adelantar las gestiones a que haya lugar para que la ANDJE le permita al abogado poder realizar el registro de las fichas técnicas y la terminación de los procesos , que permitan que la entidad lleve sus riesgos a niveles aceptables y se asegure razonablemente el logro de los objetivos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</si>
</sst>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9" t="s">
        <v>72</v>
      </c>
      <c r="C3" s="90"/>
      <c r="D3" s="90"/>
      <c r="E3" s="90"/>
      <c r="F3" s="90"/>
      <c r="G3" s="90"/>
      <c r="H3" s="90"/>
      <c r="I3" s="90"/>
      <c r="J3" s="90"/>
      <c r="K3" s="90"/>
      <c r="L3" s="90"/>
      <c r="M3" s="91"/>
    </row>
    <row r="4" spans="2:13" ht="23.25" x14ac:dyDescent="0.35">
      <c r="B4" s="89" t="s">
        <v>11</v>
      </c>
      <c r="C4" s="90"/>
      <c r="D4" s="90"/>
      <c r="E4" s="90"/>
      <c r="F4" s="90"/>
      <c r="G4" s="90"/>
      <c r="H4" s="90"/>
      <c r="I4" s="90"/>
      <c r="J4" s="90"/>
      <c r="K4" s="90"/>
      <c r="L4" s="90"/>
      <c r="M4" s="91"/>
    </row>
    <row r="5" spans="2:13" x14ac:dyDescent="0.25">
      <c r="B5" s="5"/>
      <c r="M5" s="6"/>
    </row>
    <row r="6" spans="2:13" x14ac:dyDescent="0.25">
      <c r="B6" s="5"/>
      <c r="C6" s="92" t="s">
        <v>83</v>
      </c>
      <c r="D6" s="92"/>
      <c r="E6" s="92"/>
      <c r="F6" s="92"/>
      <c r="G6" s="92"/>
      <c r="H6" s="92"/>
      <c r="I6" s="92"/>
      <c r="J6" s="92"/>
      <c r="K6" s="92"/>
      <c r="L6" s="92"/>
      <c r="M6" s="6"/>
    </row>
    <row r="7" spans="2:13" x14ac:dyDescent="0.25">
      <c r="B7" s="5"/>
      <c r="C7" s="92"/>
      <c r="D7" s="92"/>
      <c r="E7" s="92"/>
      <c r="F7" s="92"/>
      <c r="G7" s="92"/>
      <c r="H7" s="92"/>
      <c r="I7" s="92"/>
      <c r="J7" s="92"/>
      <c r="K7" s="92"/>
      <c r="L7" s="92"/>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MINISTERIO DE CIENCIA  TECNOLOGÍA E INNOVACIÓN-MINCIENCIAS</v>
      </c>
      <c r="B3" s="56" t="str">
        <f>'Resumen General'!C6</f>
        <v>VICTOR OSMAR VERGARA TORRES</v>
      </c>
      <c r="C3" s="56">
        <f>+ABOGADOS!D11</f>
        <v>1</v>
      </c>
      <c r="D3" s="56">
        <f>+ABOGADOS!D12</f>
        <v>3</v>
      </c>
      <c r="E3" s="56">
        <f>+ABOGADOS!D13</f>
        <v>1</v>
      </c>
      <c r="F3" s="56">
        <f>+ABOGADOS!D14</f>
        <v>0</v>
      </c>
      <c r="G3" s="56">
        <f>+ABOGADOS!D17</f>
        <v>0</v>
      </c>
      <c r="H3" s="56">
        <f>+ABOGADOS!D18</f>
        <v>0</v>
      </c>
      <c r="I3" s="56">
        <f>+ABOGADOS!H10</f>
        <v>3</v>
      </c>
      <c r="J3" s="56">
        <f>+ABOGADOS!H11</f>
        <v>3</v>
      </c>
      <c r="K3" s="56">
        <f>+ABOGADOS!H12</f>
        <v>3</v>
      </c>
      <c r="L3" s="56">
        <f>+ABOGADOS!H17</f>
        <v>3</v>
      </c>
      <c r="M3" s="56">
        <f>+ABOGADOS!H18</f>
        <v>0</v>
      </c>
      <c r="N3" s="56">
        <f>+ABOGADOS!H19</f>
        <v>0</v>
      </c>
      <c r="O3" s="56">
        <f>+ABOGADOS!H20</f>
        <v>0</v>
      </c>
      <c r="P3" s="56">
        <f>+JUDICIALES!D11</f>
        <v>38</v>
      </c>
      <c r="Q3" s="56">
        <f>+JUDICIALES!D12</f>
        <v>37</v>
      </c>
      <c r="R3" s="56">
        <f>+JUDICIALES!D13</f>
        <v>0</v>
      </c>
      <c r="S3" s="56">
        <f>+JUDICIALES!D16</f>
        <v>1</v>
      </c>
      <c r="T3" s="56">
        <f>+JUDICIALES!D17</f>
        <v>1</v>
      </c>
      <c r="U3" s="56">
        <f>+JUDICIALES!D21</f>
        <v>38</v>
      </c>
      <c r="V3" s="56">
        <f>+JUDICIALES!D22</f>
        <v>2</v>
      </c>
      <c r="W3" s="56">
        <f>JUDICIALES!D28</f>
        <v>1</v>
      </c>
      <c r="X3" s="56">
        <f>JUDICIALES!D29</f>
        <v>0</v>
      </c>
      <c r="Y3" s="56">
        <f>JUDICIALES!D30</f>
        <v>0</v>
      </c>
      <c r="Z3" s="56">
        <f>JUDICIALES!D31</f>
        <v>0</v>
      </c>
      <c r="AA3" s="56">
        <f>JUDICIALES!D32</f>
        <v>0</v>
      </c>
      <c r="AB3" s="56">
        <f>+JUDICIALES!G9</f>
        <v>0</v>
      </c>
      <c r="AC3" s="56">
        <f>+JUDICIALES!G10</f>
        <v>0</v>
      </c>
      <c r="AD3" s="56">
        <f>+JUDICIALES!G11</f>
        <v>0</v>
      </c>
      <c r="AE3" s="56">
        <f>+JUDICIALES!G15</f>
        <v>33</v>
      </c>
      <c r="AF3" s="56">
        <f>+JUDICIALES!G16</f>
        <v>1</v>
      </c>
      <c r="AG3" s="56">
        <f>+JUDICIALES!G17</f>
        <v>26</v>
      </c>
      <c r="AH3" s="56">
        <f>+JUDICIALES!G18</f>
        <v>1</v>
      </c>
      <c r="AI3" s="56">
        <f>+JUDICIALES!G21</f>
        <v>2</v>
      </c>
      <c r="AJ3" s="56">
        <f>+JUDICIALES!G22</f>
        <v>21</v>
      </c>
      <c r="AK3" s="56">
        <f>+JUDICIALES!G23</f>
        <v>3</v>
      </c>
      <c r="AL3" s="56">
        <f>+JUDICIALES!G24</f>
        <v>1</v>
      </c>
      <c r="AM3" s="56">
        <f>+JUDICIALES!H21</f>
        <v>0</v>
      </c>
      <c r="AN3" s="56">
        <f>+JUDICIALES!H22</f>
        <v>21</v>
      </c>
      <c r="AO3" s="56">
        <f>+JUDICIALES!H23</f>
        <v>3</v>
      </c>
      <c r="AP3" s="56">
        <f>+JUDICIALES!H24</f>
        <v>1</v>
      </c>
      <c r="AQ3" s="56">
        <f>+PREJUDICIALES!D10</f>
        <v>3</v>
      </c>
      <c r="AR3" s="56">
        <f>+PREJUDICIALES!D11</f>
        <v>5</v>
      </c>
      <c r="AS3" s="56">
        <f>+PREJUDICIALES!D12</f>
        <v>3</v>
      </c>
      <c r="AT3" s="56">
        <f>+PREJUDICIALES!D13</f>
        <v>2</v>
      </c>
      <c r="AU3" s="56">
        <f>+PREJUDICIALES!D14</f>
        <v>0</v>
      </c>
      <c r="AV3" s="56">
        <f>+PREJUDICIALES!D17</f>
        <v>3</v>
      </c>
      <c r="AW3" s="56">
        <f>+PREJUDICIALES!D18</f>
        <v>0</v>
      </c>
      <c r="AX3" s="56">
        <f>+PREJUDICIALES!G12</f>
        <v>2</v>
      </c>
      <c r="AY3" s="56">
        <f>+PREJUDICIALES!G13</f>
        <v>0</v>
      </c>
      <c r="AZ3" s="56">
        <f>+ARBITRAMENTOS!D9</f>
        <v>0</v>
      </c>
      <c r="BA3" s="56">
        <f>+ARBITRAMENTOS!D10</f>
        <v>0</v>
      </c>
      <c r="BB3" s="56">
        <f>ARBITRAMENTOS!G9</f>
        <v>0</v>
      </c>
      <c r="BC3" s="56">
        <f>ARBITRAMENTOS!G10</f>
        <v>0</v>
      </c>
      <c r="BD3" s="56" t="str">
        <f>+PAGOS!D9</f>
        <v>No</v>
      </c>
      <c r="BE3" s="56" t="str">
        <f>+PAGOS!D10</f>
        <v>No</v>
      </c>
      <c r="BF3" s="57">
        <f>USUARIOS!D9</f>
        <v>45366</v>
      </c>
      <c r="BG3" s="57">
        <f>ABOGADOS!D7</f>
        <v>45366</v>
      </c>
      <c r="BH3" s="57">
        <f>JUDICIALES!D8</f>
        <v>45366</v>
      </c>
      <c r="BI3" s="56" t="str">
        <f>+USUARIOS!C19</f>
        <v>1. Es de indicar que al colocar la fecha de diligencimianto el formato no permite colocar la fecha real de descarga que fue el 19-03-2024.
2. Al descargar la información del usuario del perfil jurídico no se evidencia registro de creación, se consulto con el secretario técnico e informo" al tratar de cambiarlo tuve que inactivarlo y después se volvió a activar por error", lo que genero la eliminación de dicho registros, es de indicarse que en seguimientos anteriores sí se evidencia registro de este perfil.</v>
      </c>
      <c r="BJ3" s="56" t="str">
        <f>+ABOGADOS!C22</f>
        <v>1. Es de indicar que al colocar la fecha de diligencimianto el formato no permite colocar la fecha real de descarga que fue el 20-03-2024.
2..En la información relacionada por la Oficina Asesora Jurídica se reporta como 2 abogados activos, pero en e-KOGUI se visualiza 3 abogados, por ello se realiza la observación de desactivar el abogado que ya no ejerce la defensa jurídica de la Entidad.</v>
      </c>
      <c r="BK3" s="56" t="str">
        <f>+JUDICIALES!F28</f>
        <v>1. Es de indicar que al colocar la fecha de diligencimianto el formato no permite colocar la fecha real de descarga que fue el 20-03-2024.
2. Respecto del proceso que se registra de más, en los procesos activos de e-KOGUI, la Oficina Asesora de Jurdíca indico: "se debe indicar que la diferencia se debe a que el sistema no había permitido archivar un proceso que ya está terminado, situación que ya se ajustó y el proceso fue terminado."</v>
      </c>
      <c r="BL3" s="56" t="str">
        <f>+PREJUDICIALES!F17</f>
        <v xml:space="preserve">Respecto al punto de prejudiciales terminados la Oficina Asesora Juridíca indico, 
"Se informa que la plataforma no permite terminar las solicitudes de conciliación extrajudicial  que están registradas, sin embargo ya se está solicitando información al respecto a fin de subsanar  esta situación, puesto que sí fueron terminados 3 solicitudes de conciliación como se informó.
</v>
      </c>
      <c r="BM3" s="56" t="str">
        <f>+ARBITRAMENTOS!C13</f>
        <v>N/A</v>
      </c>
      <c r="BN3" s="56" t="str">
        <f>+PAGOS!F8</f>
        <v>N/A</v>
      </c>
      <c r="BO3" s="56" t="str">
        <f>'Resumen General'!B26</f>
        <v>El seguimiento se realizo para el segundo semestre de 2023, se encontraron debilidades en el registro de terminación de procesos activos y prejudiciales, así como en el módulo de comité de conciliación, por tanto se generaron observaciones relacionadas conla ejecución de los controles en la terminación de los procesos y el registro de las fichas técnicas del comité de conciliación, todo ello al parecer debido a problemas con el sistema E-kogui que no le permitieron al abogado la terminación de los procesos e ingreso al registro de las fichas . Tal situación deja en un  grado de vulnerabilidad a la entidad por cuanto se pueden presentar registros no acorde con la realidad de la litigiosidad de la entidad así como no poder llevar la trazabilidad de las conciliaciones que se presdnetan en la Etnidad.
Se recomienda adelantar las gestiones a que haya lugar para que la ANDJE le permita al abogado poder realizar el registro de las fichas técnicas y la terminación de los procesos , que permitan que la entidad lleve sus riesgos a niveles aceptables y se asegure razonablemente el logro de los objetivos institucionales.</v>
      </c>
      <c r="BP3" s="56" t="str">
        <f>USUARIOS!C20</f>
        <v>No</v>
      </c>
      <c r="BQ3" s="56" t="str">
        <f>ABOGADOS!D26</f>
        <v>Si</v>
      </c>
      <c r="BR3" s="56" t="str">
        <f>JUDICIALES!H34</f>
        <v>Si</v>
      </c>
      <c r="BS3" s="56" t="str">
        <f>PREJUDICIALES!G23</f>
        <v>Si</v>
      </c>
      <c r="BT3" s="56" t="str">
        <f>ARBITRAMENTOS!D17</f>
        <v>No</v>
      </c>
      <c r="BU3" s="56" t="str">
        <f>PAGOS!G11</f>
        <v>No</v>
      </c>
      <c r="BV3" s="56" t="str">
        <f>'Resumen General'!C30</f>
        <v>Si</v>
      </c>
      <c r="BW3" s="56" t="str">
        <f>'COMITES DE CONCILIACION'!D9</f>
        <v>No</v>
      </c>
      <c r="BX3" s="56" t="str">
        <f>'COMITES DE CONCILIACION'!D10</f>
        <v>No</v>
      </c>
      <c r="BY3" s="56" t="str">
        <f>'COMITES DE CONCILIACION'!F8</f>
        <v>La Oficina Juridíca informa respecto a la gestión en el comité de conciliación que no ha sido posible, puesto que la plataforma solo ha permitido el ingreso de la información de la solicitud de conciliación,  sin poder gestionar o tramitar la ficha pertinente, de ahí que se haya presentado al comité de conciliación con la ficha que dispone actualmente en el Ministerio.</v>
      </c>
      <c r="BZ3" s="56" t="str">
        <f>'COMITES DE CONCILIACION'!G11</f>
        <v>Si</v>
      </c>
    </row>
    <row r="12" spans="1:88" x14ac:dyDescent="0.25">
      <c r="A12" s="59" t="s">
        <v>36</v>
      </c>
      <c r="B12" s="59" t="s">
        <v>15</v>
      </c>
      <c r="C12" s="59" t="s">
        <v>16</v>
      </c>
      <c r="D12" s="59" t="s">
        <v>6</v>
      </c>
      <c r="E12" s="59" t="s">
        <v>7</v>
      </c>
      <c r="F12" s="59" t="s">
        <v>17</v>
      </c>
      <c r="G12" s="59" t="s">
        <v>73</v>
      </c>
    </row>
    <row r="13" spans="1:88" x14ac:dyDescent="0.25">
      <c r="A13" s="56" t="str">
        <f t="shared" ref="A13:A18" si="0">$A$3</f>
        <v>MINISTERIO DE CIENCIA  TECNOLOGÍA E INNOVACIÓN-MINCIENCIAS</v>
      </c>
      <c r="B13" s="56" t="s">
        <v>0</v>
      </c>
      <c r="C13" s="56" t="str">
        <f>USUARIOS!C12</f>
        <v>Si</v>
      </c>
      <c r="D13" s="58">
        <f>USUARIOS!D12</f>
        <v>45168</v>
      </c>
      <c r="E13" s="56" t="str">
        <f>USUARIOS!E12</f>
        <v>YURIANA BEATRIZ SANCHEZ PINTO</v>
      </c>
      <c r="F13" s="58">
        <f>USUARIOS!F12</f>
        <v>45190</v>
      </c>
      <c r="G13" s="56" t="str">
        <f>USUARIOS!G12</f>
        <v/>
      </c>
    </row>
    <row r="14" spans="1:88" x14ac:dyDescent="0.25">
      <c r="A14" s="56" t="str">
        <f t="shared" si="0"/>
        <v>MINISTERIO DE CIENCIA  TECNOLOGÍA E INNOVACIÓN-MINCIENCIAS</v>
      </c>
      <c r="B14" s="56" t="s">
        <v>1</v>
      </c>
      <c r="C14" s="56" t="str">
        <f>USUARIOS!C13</f>
        <v>Si</v>
      </c>
      <c r="D14" s="58">
        <f>USUARIOS!D13</f>
        <v>44922</v>
      </c>
      <c r="E14" s="56" t="str">
        <f>USUARIOS!E13</f>
        <v>ANDREA CAROLINA ALVAREZ CASADIEGO</v>
      </c>
      <c r="F14" s="58">
        <f>USUARIOS!F13</f>
        <v>45042</v>
      </c>
      <c r="G14" s="56" t="str">
        <f>USUARIOS!G13</f>
        <v/>
      </c>
    </row>
    <row r="15" spans="1:88" x14ac:dyDescent="0.25">
      <c r="A15" s="56" t="str">
        <f t="shared" si="0"/>
        <v>MINISTERIO DE CIENCIA  TECNOLOGÍA E INNOVACIÓN-MINCIENCIAS</v>
      </c>
      <c r="B15" s="56" t="s">
        <v>2</v>
      </c>
      <c r="C15" s="56" t="str">
        <f>USUARIOS!C14</f>
        <v>Si</v>
      </c>
      <c r="D15" s="58">
        <f>USUARIOS!D14</f>
        <v>44994</v>
      </c>
      <c r="E15" s="56" t="str">
        <f>USUARIOS!E14</f>
        <v>HILDA PATRICIA GUIOTH MARTINEZ</v>
      </c>
      <c r="F15" s="58">
        <f>USUARIOS!F14</f>
        <v>45190</v>
      </c>
      <c r="G15" s="56" t="str">
        <f>USUARIOS!G14</f>
        <v/>
      </c>
    </row>
    <row r="16" spans="1:88" x14ac:dyDescent="0.25">
      <c r="A16" s="56" t="str">
        <f t="shared" si="0"/>
        <v>MINISTERIO DE CIENCIA  TECNOLOGÍA E INNOVACIÓN-MINCIENCIAS</v>
      </c>
      <c r="B16" s="56" t="s">
        <v>3</v>
      </c>
      <c r="C16" s="56" t="str">
        <f>USUARIOS!C15</f>
        <v>Si</v>
      </c>
      <c r="D16" s="58">
        <f>USUARIOS!D15</f>
        <v>42198</v>
      </c>
      <c r="E16" s="56" t="str">
        <f>USUARIOS!E15</f>
        <v>MANUEL GUILLERMO ALBA CARDENAS</v>
      </c>
      <c r="F16" s="58">
        <f>USUARIOS!F15</f>
        <v>44977</v>
      </c>
      <c r="G16" s="56" t="str">
        <f>USUARIOS!G15</f>
        <v/>
      </c>
    </row>
    <row r="17" spans="1:7" x14ac:dyDescent="0.25">
      <c r="A17" s="56" t="str">
        <f t="shared" si="0"/>
        <v>MINISTERIO DE CIENCIA  TECNOLOGÍA E INNOVACIÓN-MINCIENCIAS</v>
      </c>
      <c r="B17" s="56" t="s">
        <v>4</v>
      </c>
      <c r="C17" s="56" t="str">
        <f>USUARIOS!C16</f>
        <v>Si</v>
      </c>
      <c r="D17" s="58">
        <f>USUARIOS!D16</f>
        <v>44981</v>
      </c>
      <c r="E17" s="56" t="str">
        <f>USUARIOS!E16</f>
        <v>OCTAVIO HERNANDO SANDOVAL ROZO</v>
      </c>
      <c r="F17" s="58">
        <f>USUARIOS!F16</f>
        <v>45040</v>
      </c>
      <c r="G17" s="56" t="str">
        <f>USUARIOS!G16</f>
        <v/>
      </c>
    </row>
    <row r="18" spans="1:7" x14ac:dyDescent="0.25">
      <c r="A18" s="56" t="str">
        <f t="shared" si="0"/>
        <v>MINISTERIO DE CIENCIA  TECNOLOGÍA E INNOVACIÓN-MINCIENCIAS</v>
      </c>
      <c r="B18" s="56" t="s">
        <v>5</v>
      </c>
      <c r="C18" s="56" t="str">
        <f>USUARIOS!C17</f>
        <v>Si</v>
      </c>
      <c r="D18" s="58">
        <f>USUARIOS!D17</f>
        <v>44964</v>
      </c>
      <c r="E18" s="56" t="str">
        <f>USUARIOS!E17</f>
        <v>OCTAVIO HERNANDO SANDOVAL ROZO</v>
      </c>
      <c r="F18" s="58">
        <f>USUARIOS!F17</f>
        <v>45036</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3" t="s">
        <v>100</v>
      </c>
      <c r="C7" s="94"/>
      <c r="D7" s="94"/>
      <c r="E7" s="94"/>
      <c r="F7" s="94"/>
      <c r="G7" s="95"/>
      <c r="T7" s="1" t="s">
        <v>12</v>
      </c>
    </row>
    <row r="8" spans="2:20" ht="15.75" thickBot="1" x14ac:dyDescent="0.3">
      <c r="B8" s="13"/>
      <c r="D8" s="101" t="s">
        <v>136</v>
      </c>
      <c r="E8" s="101"/>
      <c r="G8" s="14"/>
      <c r="T8" s="1" t="s">
        <v>13</v>
      </c>
    </row>
    <row r="9" spans="2:20" ht="15.75" thickBot="1" x14ac:dyDescent="0.3">
      <c r="B9" s="99" t="s">
        <v>158</v>
      </c>
      <c r="C9" s="100"/>
      <c r="D9" s="86">
        <v>45366</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45168</v>
      </c>
      <c r="E12" s="64" t="s">
        <v>639</v>
      </c>
      <c r="F12" s="65">
        <v>45190</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44922</v>
      </c>
      <c r="E13" s="64" t="s">
        <v>640</v>
      </c>
      <c r="F13" s="65">
        <v>45042</v>
      </c>
      <c r="G13" s="66" t="str">
        <f t="shared" si="0"/>
        <v/>
      </c>
      <c r="H13" s="34">
        <f t="shared" si="1"/>
        <v>0</v>
      </c>
      <c r="I13" s="34">
        <f t="shared" si="2"/>
        <v>1</v>
      </c>
      <c r="J13" s="34">
        <f t="shared" si="3"/>
        <v>0</v>
      </c>
    </row>
    <row r="14" spans="2:20" x14ac:dyDescent="0.25">
      <c r="B14" s="19" t="s">
        <v>2</v>
      </c>
      <c r="C14" s="64" t="s">
        <v>12</v>
      </c>
      <c r="D14" s="65">
        <v>44994</v>
      </c>
      <c r="E14" s="64" t="s">
        <v>641</v>
      </c>
      <c r="F14" s="65">
        <v>45190</v>
      </c>
      <c r="G14" s="66" t="str">
        <f t="shared" si="0"/>
        <v/>
      </c>
      <c r="H14" s="34">
        <f t="shared" si="1"/>
        <v>0</v>
      </c>
      <c r="I14" s="34">
        <f t="shared" si="2"/>
        <v>1</v>
      </c>
      <c r="J14" s="34">
        <f t="shared" si="3"/>
        <v>0</v>
      </c>
      <c r="T14" s="38">
        <v>43545</v>
      </c>
    </row>
    <row r="15" spans="2:20" x14ac:dyDescent="0.25">
      <c r="B15" s="19" t="s">
        <v>3</v>
      </c>
      <c r="C15" s="64" t="s">
        <v>12</v>
      </c>
      <c r="D15" s="65">
        <v>42198</v>
      </c>
      <c r="E15" s="64" t="s">
        <v>642</v>
      </c>
      <c r="F15" s="65">
        <v>44977</v>
      </c>
      <c r="G15" s="66" t="str">
        <f t="shared" si="0"/>
        <v/>
      </c>
      <c r="H15" s="34">
        <f t="shared" si="1"/>
        <v>0</v>
      </c>
      <c r="I15" s="34">
        <f t="shared" si="2"/>
        <v>1</v>
      </c>
      <c r="J15" s="34">
        <f t="shared" si="3"/>
        <v>0</v>
      </c>
    </row>
    <row r="16" spans="2:20" x14ac:dyDescent="0.25">
      <c r="B16" s="19" t="s">
        <v>4</v>
      </c>
      <c r="C16" s="64" t="s">
        <v>12</v>
      </c>
      <c r="D16" s="65">
        <v>44981</v>
      </c>
      <c r="E16" s="64" t="s">
        <v>643</v>
      </c>
      <c r="F16" s="65">
        <v>45040</v>
      </c>
      <c r="G16" s="66" t="str">
        <f t="shared" ref="G16:G17" si="4">+IF(C16="Si",IF(F16&lt;$G$10,"DESACTUALIZADO",""),"")</f>
        <v/>
      </c>
      <c r="H16" s="34">
        <f t="shared" si="1"/>
        <v>0</v>
      </c>
      <c r="I16" s="34">
        <f t="shared" si="2"/>
        <v>1</v>
      </c>
      <c r="J16" s="34">
        <f t="shared" si="3"/>
        <v>0</v>
      </c>
    </row>
    <row r="17" spans="2:10" ht="15.75" thickBot="1" x14ac:dyDescent="0.3">
      <c r="B17" s="82" t="s">
        <v>5</v>
      </c>
      <c r="C17" s="83" t="s">
        <v>12</v>
      </c>
      <c r="D17" s="84">
        <v>44964</v>
      </c>
      <c r="E17" s="83" t="s">
        <v>643</v>
      </c>
      <c r="F17" s="84">
        <v>45036</v>
      </c>
      <c r="G17" s="85"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6" t="s">
        <v>646</v>
      </c>
      <c r="D19" s="97"/>
      <c r="E19" s="97"/>
      <c r="F19" s="97"/>
      <c r="G19" s="98"/>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zoomScale="91" zoomScaleNormal="91" workbookViewId="0">
      <selection activeCell="C34" sqref="C34"/>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3</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45366</v>
      </c>
      <c r="E7"/>
      <c r="F7" s="22"/>
      <c r="G7" s="102" t="str">
        <f>"Seleccione una muestra de "&amp;W3&amp;" abogados activos y complete la siguiente tabla"</f>
        <v>Seleccione una muestra de 3 abogados activos y complete la siguiente tabla</v>
      </c>
      <c r="H7" s="103"/>
      <c r="I7" s="25"/>
      <c r="T7" s="1" t="s">
        <v>12</v>
      </c>
    </row>
    <row r="8" spans="2:23" x14ac:dyDescent="0.25">
      <c r="B8" s="13"/>
      <c r="G8" s="104"/>
      <c r="H8" s="105"/>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3</v>
      </c>
      <c r="I10" s="14"/>
    </row>
    <row r="11" spans="2:23" x14ac:dyDescent="0.25">
      <c r="B11" s="13"/>
      <c r="C11" s="18" t="s">
        <v>141</v>
      </c>
      <c r="D11" s="64">
        <v>1</v>
      </c>
      <c r="E11"/>
      <c r="F11"/>
      <c r="G11" s="18" t="s">
        <v>87</v>
      </c>
      <c r="H11" s="64">
        <v>3</v>
      </c>
      <c r="I11" s="14"/>
    </row>
    <row r="12" spans="2:23" x14ac:dyDescent="0.25">
      <c r="B12" s="13"/>
      <c r="C12" s="18" t="s">
        <v>22</v>
      </c>
      <c r="D12" s="64">
        <v>3</v>
      </c>
      <c r="E12"/>
      <c r="F12"/>
      <c r="G12" s="18" t="s">
        <v>88</v>
      </c>
      <c r="H12" s="64">
        <v>3</v>
      </c>
      <c r="I12" s="14"/>
    </row>
    <row r="13" spans="2:23" x14ac:dyDescent="0.25">
      <c r="B13" s="13"/>
      <c r="C13" s="18" t="s">
        <v>26</v>
      </c>
      <c r="D13" s="64">
        <v>1</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0</v>
      </c>
      <c r="E17"/>
      <c r="F17"/>
      <c r="G17" s="18" t="s">
        <v>637</v>
      </c>
      <c r="H17" s="64">
        <v>3</v>
      </c>
      <c r="I17" s="14"/>
    </row>
    <row r="18" spans="2:9" x14ac:dyDescent="0.25">
      <c r="B18" s="13"/>
      <c r="C18" s="18" t="s">
        <v>169</v>
      </c>
      <c r="D18" s="64">
        <v>0</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6" t="s">
        <v>647</v>
      </c>
      <c r="D22" s="107"/>
      <c r="E22" s="107"/>
      <c r="F22" s="107"/>
      <c r="G22" s="107"/>
      <c r="H22" s="108"/>
      <c r="I22" s="14"/>
    </row>
    <row r="23" spans="2:9" x14ac:dyDescent="0.25">
      <c r="B23" s="13"/>
      <c r="C23" s="109"/>
      <c r="D23" s="110"/>
      <c r="E23" s="110"/>
      <c r="F23" s="110"/>
      <c r="G23" s="110"/>
      <c r="H23" s="111"/>
      <c r="I23" s="14"/>
    </row>
    <row r="24" spans="2:9" x14ac:dyDescent="0.25">
      <c r="B24" s="13"/>
      <c r="C24" s="109"/>
      <c r="D24" s="110"/>
      <c r="E24" s="110"/>
      <c r="F24" s="110"/>
      <c r="G24" s="110"/>
      <c r="H24" s="111"/>
      <c r="I24" s="14"/>
    </row>
    <row r="25" spans="2:9" ht="15.75" thickBot="1" x14ac:dyDescent="0.3">
      <c r="B25" s="13"/>
      <c r="C25" s="112"/>
      <c r="D25" s="113"/>
      <c r="E25" s="113"/>
      <c r="F25" s="113"/>
      <c r="G25" s="113"/>
      <c r="H25" s="114"/>
      <c r="I25" s="14"/>
    </row>
    <row r="26" spans="2:9" ht="15.75" thickBot="1" x14ac:dyDescent="0.3">
      <c r="B26" s="13"/>
      <c r="C26" s="75" t="s">
        <v>165</v>
      </c>
      <c r="D26" s="76" t="s">
        <v>12</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7" zoomScaleNormal="100" workbookViewId="0">
      <selection activeCell="F39" sqref="F39"/>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v>
      </c>
    </row>
    <row r="4" spans="2:23" x14ac:dyDescent="0.25">
      <c r="B4" s="13"/>
      <c r="I4" s="14"/>
    </row>
    <row r="5" spans="2:23" ht="9" customHeight="1" x14ac:dyDescent="0.25">
      <c r="B5" s="13"/>
      <c r="I5" s="14"/>
    </row>
    <row r="6" spans="2:23" ht="19.5" customHeight="1" x14ac:dyDescent="0.25">
      <c r="B6" s="13"/>
      <c r="C6" s="125" t="s">
        <v>64</v>
      </c>
      <c r="D6" s="125"/>
      <c r="E6" s="125"/>
      <c r="F6" s="125"/>
      <c r="G6" s="125"/>
      <c r="H6" s="125"/>
      <c r="I6" s="25"/>
    </row>
    <row r="7" spans="2:23" x14ac:dyDescent="0.25">
      <c r="B7" s="13"/>
      <c r="E7" s="67" t="s">
        <v>136</v>
      </c>
      <c r="I7" s="14"/>
      <c r="T7" s="1" t="s">
        <v>12</v>
      </c>
    </row>
    <row r="8" spans="2:23" x14ac:dyDescent="0.25">
      <c r="B8" s="13"/>
      <c r="C8" s="20" t="s">
        <v>158</v>
      </c>
      <c r="D8" s="65">
        <v>45366</v>
      </c>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38</v>
      </c>
      <c r="E11"/>
      <c r="F11" s="18" t="s">
        <v>75</v>
      </c>
      <c r="G11" s="64">
        <v>0</v>
      </c>
      <c r="I11" s="14"/>
    </row>
    <row r="12" spans="2:23" x14ac:dyDescent="0.25">
      <c r="B12" s="13"/>
      <c r="C12" s="18" t="s">
        <v>28</v>
      </c>
      <c r="D12" s="64">
        <v>37</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33</v>
      </c>
      <c r="I15" s="14"/>
    </row>
    <row r="16" spans="2:23" x14ac:dyDescent="0.25">
      <c r="B16" s="13"/>
      <c r="C16" s="18" t="s">
        <v>607</v>
      </c>
      <c r="D16" s="64">
        <v>1</v>
      </c>
      <c r="E16"/>
      <c r="F16" s="18" t="s">
        <v>612</v>
      </c>
      <c r="G16" s="64">
        <v>1</v>
      </c>
      <c r="I16" s="14"/>
    </row>
    <row r="17" spans="2:9" x14ac:dyDescent="0.25">
      <c r="B17" s="13"/>
      <c r="C17" s="18" t="s">
        <v>608</v>
      </c>
      <c r="D17" s="64">
        <v>1</v>
      </c>
      <c r="E17"/>
      <c r="F17" s="18" t="s">
        <v>613</v>
      </c>
      <c r="G17" s="64">
        <v>26</v>
      </c>
      <c r="I17" s="14"/>
    </row>
    <row r="18" spans="2:9" x14ac:dyDescent="0.25">
      <c r="B18" s="13"/>
      <c r="C18" s="30" t="s">
        <v>159</v>
      </c>
      <c r="E18"/>
      <c r="F18" s="18" t="s">
        <v>145</v>
      </c>
      <c r="G18" s="64">
        <v>1</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38</v>
      </c>
      <c r="E21"/>
      <c r="F21" s="18" t="s">
        <v>60</v>
      </c>
      <c r="G21" s="64">
        <v>2</v>
      </c>
      <c r="H21" s="64">
        <v>0</v>
      </c>
      <c r="I21" s="14"/>
    </row>
    <row r="22" spans="2:9" ht="15" customHeight="1" x14ac:dyDescent="0.25">
      <c r="B22" s="13"/>
      <c r="C22" s="48" t="s">
        <v>143</v>
      </c>
      <c r="D22" s="64">
        <v>2</v>
      </c>
      <c r="E22"/>
      <c r="F22" s="18" t="s">
        <v>61</v>
      </c>
      <c r="G22" s="64">
        <v>21</v>
      </c>
      <c r="H22" s="64">
        <v>21</v>
      </c>
      <c r="I22" s="14"/>
    </row>
    <row r="23" spans="2:9" x14ac:dyDescent="0.25">
      <c r="B23" s="13"/>
      <c r="C23" s="73" t="s">
        <v>636</v>
      </c>
      <c r="D23" s="53"/>
      <c r="E23"/>
      <c r="F23" s="18" t="s">
        <v>62</v>
      </c>
      <c r="G23" s="64">
        <v>3</v>
      </c>
      <c r="H23" s="64">
        <v>3</v>
      </c>
      <c r="I23" s="14"/>
    </row>
    <row r="24" spans="2:9" x14ac:dyDescent="0.25">
      <c r="B24" s="13"/>
      <c r="E24"/>
      <c r="F24" s="18" t="s">
        <v>63</v>
      </c>
      <c r="G24" s="64">
        <v>1</v>
      </c>
      <c r="H24" s="64">
        <v>1</v>
      </c>
      <c r="I24" s="14"/>
    </row>
    <row r="25" spans="2:9" ht="30" customHeight="1" x14ac:dyDescent="0.25">
      <c r="B25" s="13"/>
      <c r="C25" s="55" t="str">
        <f>"Seleccione "&amp;W3&amp;" procesos teminados en el segundo semestre de 2023 y llene la siguiente tabla:"</f>
        <v>Seleccione 1 procesos teminados en el segundo semestre de 2023 y llene la siguiente tabla:</v>
      </c>
      <c r="D25" s="50"/>
      <c r="E25"/>
      <c r="F25" s="126" t="s">
        <v>610</v>
      </c>
      <c r="G25" s="126"/>
      <c r="H25" s="126"/>
      <c r="I25" s="14"/>
    </row>
    <row r="26" spans="2:9" ht="15.75" thickBot="1" x14ac:dyDescent="0.3">
      <c r="B26" s="13"/>
      <c r="C26" s="51"/>
      <c r="D26" s="52"/>
      <c r="E26"/>
      <c r="F26" s="49"/>
      <c r="I26" s="14"/>
    </row>
    <row r="27" spans="2:9" x14ac:dyDescent="0.25">
      <c r="B27" s="13"/>
      <c r="C27" s="39" t="s">
        <v>85</v>
      </c>
      <c r="D27" s="39" t="s">
        <v>23</v>
      </c>
      <c r="E27"/>
      <c r="F27" s="115" t="s">
        <v>84</v>
      </c>
      <c r="G27" s="116"/>
      <c r="H27" s="117"/>
      <c r="I27" s="14"/>
    </row>
    <row r="28" spans="2:9" x14ac:dyDescent="0.25">
      <c r="B28" s="13"/>
      <c r="C28" s="18" t="s">
        <v>77</v>
      </c>
      <c r="D28" s="64">
        <v>1</v>
      </c>
      <c r="E28"/>
      <c r="F28" s="118" t="s">
        <v>645</v>
      </c>
      <c r="G28" s="119"/>
      <c r="H28" s="120"/>
      <c r="I28" s="14"/>
    </row>
    <row r="29" spans="2:9" x14ac:dyDescent="0.25">
      <c r="B29" s="13"/>
      <c r="C29" s="18" t="s">
        <v>78</v>
      </c>
      <c r="D29" s="64">
        <v>0</v>
      </c>
      <c r="E29"/>
      <c r="F29" s="121"/>
      <c r="G29" s="119"/>
      <c r="H29" s="120"/>
      <c r="I29" s="14"/>
    </row>
    <row r="30" spans="2:9" x14ac:dyDescent="0.25">
      <c r="B30" s="13"/>
      <c r="C30" s="18" t="s">
        <v>79</v>
      </c>
      <c r="D30" s="64">
        <v>0</v>
      </c>
      <c r="E30"/>
      <c r="F30" s="121"/>
      <c r="G30" s="119"/>
      <c r="H30" s="120"/>
      <c r="I30" s="14"/>
    </row>
    <row r="31" spans="2:9" x14ac:dyDescent="0.25">
      <c r="B31" s="13"/>
      <c r="C31" s="18" t="s">
        <v>80</v>
      </c>
      <c r="D31" s="64">
        <v>0</v>
      </c>
      <c r="E31"/>
      <c r="F31" s="121"/>
      <c r="G31" s="119"/>
      <c r="H31" s="120"/>
      <c r="I31" s="14"/>
    </row>
    <row r="32" spans="2:9" x14ac:dyDescent="0.25">
      <c r="B32" s="13"/>
      <c r="C32" s="18" t="s">
        <v>81</v>
      </c>
      <c r="D32" s="64">
        <v>0</v>
      </c>
      <c r="E32"/>
      <c r="F32" s="121"/>
      <c r="G32" s="119"/>
      <c r="H32" s="120"/>
      <c r="I32" s="14"/>
    </row>
    <row r="33" spans="2:9" ht="15.75" thickBot="1" x14ac:dyDescent="0.3">
      <c r="B33" s="13"/>
      <c r="E33"/>
      <c r="F33" s="122"/>
      <c r="G33" s="123"/>
      <c r="H33" s="124"/>
      <c r="I33" s="14"/>
    </row>
    <row r="34" spans="2:9" ht="15.75" thickBot="1" x14ac:dyDescent="0.3">
      <c r="B34" s="13"/>
      <c r="F34" s="127" t="s">
        <v>165</v>
      </c>
      <c r="G34" s="128"/>
      <c r="H34" s="76" t="s">
        <v>12</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workbookViewId="0">
      <selection activeCell="F28" sqref="F28"/>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2</v>
      </c>
    </row>
    <row r="3" spans="2:22" x14ac:dyDescent="0.25">
      <c r="B3" s="13"/>
      <c r="H3" s="14"/>
      <c r="V3" s="23">
        <f>+IF(V2&lt;=20,V2,IF(ROUNDDOWN(V2*10%,0)&lt;20,20,ROUNDDOWN(V2*10%,0)))</f>
        <v>2</v>
      </c>
    </row>
    <row r="4" spans="2:22" x14ac:dyDescent="0.25">
      <c r="B4" s="13"/>
      <c r="H4" s="14"/>
    </row>
    <row r="5" spans="2:22" x14ac:dyDescent="0.25">
      <c r="B5" s="13"/>
      <c r="H5" s="14"/>
    </row>
    <row r="6" spans="2:22" ht="15" customHeight="1" x14ac:dyDescent="0.25">
      <c r="B6" s="13"/>
      <c r="G6" s="24"/>
      <c r="H6" s="25"/>
    </row>
    <row r="7" spans="2:22" ht="23.25" x14ac:dyDescent="0.25">
      <c r="B7" s="13"/>
      <c r="C7" s="125" t="s">
        <v>139</v>
      </c>
      <c r="D7" s="125"/>
      <c r="E7" s="125"/>
      <c r="F7" s="125"/>
      <c r="G7" s="125"/>
      <c r="H7" s="25"/>
      <c r="T7" s="1" t="s">
        <v>12</v>
      </c>
    </row>
    <row r="8" spans="2:22" x14ac:dyDescent="0.25">
      <c r="B8" s="13"/>
      <c r="E8" s="70" t="s">
        <v>136</v>
      </c>
      <c r="H8" s="14"/>
      <c r="T8" s="1" t="s">
        <v>13</v>
      </c>
    </row>
    <row r="9" spans="2:22" ht="15" customHeight="1" x14ac:dyDescent="0.25">
      <c r="B9" s="13"/>
      <c r="C9" s="20" t="s">
        <v>615</v>
      </c>
      <c r="D9" s="20" t="s">
        <v>23</v>
      </c>
      <c r="E9"/>
      <c r="F9" s="102" t="str">
        <f>"Seleccione una muestra de "&amp;V3&amp;" prejudiciales activos registrados antes  y hasta el 30 de junio  de 2023 (mas de 6 meses) y complete la siguiente tabla"</f>
        <v>Seleccione una muestra de 2 prejudiciales activos registrados antes  y hasta el 30 de junio  de 2023 (mas de 6 meses) y complete la siguiente tabla</v>
      </c>
      <c r="G9" s="103"/>
      <c r="H9" s="14"/>
      <c r="T9" s="1" t="s">
        <v>14</v>
      </c>
    </row>
    <row r="10" spans="2:22" x14ac:dyDescent="0.25">
      <c r="B10" s="13"/>
      <c r="C10" s="18" t="s">
        <v>146</v>
      </c>
      <c r="D10" s="64">
        <v>3</v>
      </c>
      <c r="E10"/>
      <c r="F10" s="104"/>
      <c r="G10" s="105"/>
      <c r="H10" s="14"/>
    </row>
    <row r="11" spans="2:22" x14ac:dyDescent="0.25">
      <c r="B11" s="13"/>
      <c r="C11" s="18" t="s">
        <v>52</v>
      </c>
      <c r="D11" s="64">
        <v>5</v>
      </c>
      <c r="E11"/>
      <c r="F11" s="21" t="s">
        <v>31</v>
      </c>
      <c r="G11" s="21" t="s">
        <v>54</v>
      </c>
      <c r="H11" s="14"/>
    </row>
    <row r="12" spans="2:22" x14ac:dyDescent="0.25">
      <c r="B12" s="13"/>
      <c r="C12" s="18" t="s">
        <v>618</v>
      </c>
      <c r="D12" s="64">
        <v>3</v>
      </c>
      <c r="E12"/>
      <c r="F12" s="28" t="s">
        <v>55</v>
      </c>
      <c r="G12" s="64">
        <v>2</v>
      </c>
      <c r="H12" s="14"/>
    </row>
    <row r="13" spans="2:22" x14ac:dyDescent="0.25">
      <c r="B13" s="13"/>
      <c r="C13" s="18" t="s">
        <v>160</v>
      </c>
      <c r="D13" s="64">
        <v>2</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9" t="s">
        <v>84</v>
      </c>
      <c r="G16" s="129"/>
      <c r="H16" s="14"/>
    </row>
    <row r="17" spans="2:8" x14ac:dyDescent="0.25">
      <c r="B17" s="13"/>
      <c r="C17" s="18" t="s">
        <v>616</v>
      </c>
      <c r="D17" s="64">
        <v>3</v>
      </c>
      <c r="E17"/>
      <c r="F17" s="130" t="s">
        <v>648</v>
      </c>
      <c r="G17" s="119"/>
      <c r="H17" s="14"/>
    </row>
    <row r="18" spans="2:8" x14ac:dyDescent="0.25">
      <c r="B18" s="13"/>
      <c r="C18" s="18" t="s">
        <v>617</v>
      </c>
      <c r="D18" s="64">
        <v>0</v>
      </c>
      <c r="E18"/>
      <c r="F18" s="119"/>
      <c r="G18" s="119"/>
      <c r="H18" s="14"/>
    </row>
    <row r="19" spans="2:8" x14ac:dyDescent="0.25">
      <c r="B19" s="13"/>
      <c r="C19"/>
      <c r="D19"/>
      <c r="E19"/>
      <c r="F19" s="119"/>
      <c r="G19" s="119"/>
      <c r="H19" s="14"/>
    </row>
    <row r="20" spans="2:8" x14ac:dyDescent="0.25">
      <c r="B20" s="13"/>
      <c r="C20"/>
      <c r="D20"/>
      <c r="E20"/>
      <c r="F20" s="119"/>
      <c r="G20" s="119"/>
      <c r="H20" s="14"/>
    </row>
    <row r="21" spans="2:8" x14ac:dyDescent="0.25">
      <c r="B21" s="13"/>
      <c r="E21"/>
      <c r="F21" s="119"/>
      <c r="G21" s="119"/>
      <c r="H21" s="14"/>
    </row>
    <row r="22" spans="2:8" ht="15.75" thickBot="1" x14ac:dyDescent="0.3">
      <c r="B22" s="13"/>
      <c r="E22"/>
      <c r="F22" s="119"/>
      <c r="G22" s="119"/>
      <c r="H22" s="14"/>
    </row>
    <row r="23" spans="2:8" ht="15.75" thickBot="1" x14ac:dyDescent="0.3">
      <c r="B23" s="13"/>
      <c r="E23"/>
      <c r="F23" s="75" t="s">
        <v>165</v>
      </c>
      <c r="G23" s="76" t="s">
        <v>12</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D17" sqref="D17"/>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31" t="s">
        <v>14</v>
      </c>
      <c r="D13" s="107"/>
      <c r="E13" s="107"/>
      <c r="F13" s="107"/>
      <c r="G13" s="108"/>
      <c r="H13" s="14"/>
    </row>
    <row r="14" spans="2:22" x14ac:dyDescent="0.25">
      <c r="B14" s="13"/>
      <c r="C14" s="109"/>
      <c r="D14" s="110"/>
      <c r="E14" s="110"/>
      <c r="F14" s="110"/>
      <c r="G14" s="111"/>
      <c r="H14" s="14"/>
    </row>
    <row r="15" spans="2:22" x14ac:dyDescent="0.25">
      <c r="B15" s="13"/>
      <c r="C15" s="109"/>
      <c r="D15" s="110"/>
      <c r="E15" s="110"/>
      <c r="F15" s="110"/>
      <c r="G15" s="111"/>
      <c r="H15" s="14"/>
    </row>
    <row r="16" spans="2:22" ht="15.75" thickBot="1" x14ac:dyDescent="0.3">
      <c r="B16" s="13"/>
      <c r="C16" s="132"/>
      <c r="D16" s="133"/>
      <c r="E16" s="133"/>
      <c r="F16" s="133"/>
      <c r="G16" s="134"/>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F20" sqref="F2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630</v>
      </c>
      <c r="D6" s="125"/>
      <c r="E6" s="22"/>
      <c r="F6"/>
      <c r="G6"/>
      <c r="H6" s="25"/>
    </row>
    <row r="7" spans="2:22" x14ac:dyDescent="0.25">
      <c r="B7" s="13"/>
      <c r="C7" s="1" t="s">
        <v>136</v>
      </c>
      <c r="F7" s="47" t="s">
        <v>86</v>
      </c>
      <c r="G7"/>
      <c r="H7" s="14"/>
      <c r="T7" s="1" t="s">
        <v>12</v>
      </c>
    </row>
    <row r="8" spans="2:22" x14ac:dyDescent="0.25">
      <c r="B8" s="13"/>
      <c r="C8" s="20" t="s">
        <v>625</v>
      </c>
      <c r="D8" s="20" t="s">
        <v>624</v>
      </c>
      <c r="E8"/>
      <c r="F8" s="135" t="s">
        <v>644</v>
      </c>
      <c r="G8" s="136"/>
      <c r="H8" s="14"/>
      <c r="T8" s="1" t="s">
        <v>13</v>
      </c>
    </row>
    <row r="9" spans="2:22" ht="31.5" customHeight="1" x14ac:dyDescent="0.25">
      <c r="B9" s="13"/>
      <c r="C9" s="87" t="s">
        <v>632</v>
      </c>
      <c r="D9" s="64" t="s">
        <v>13</v>
      </c>
      <c r="E9"/>
      <c r="F9" s="137"/>
      <c r="G9" s="138"/>
      <c r="H9" s="14"/>
      <c r="T9" s="1" t="s">
        <v>14</v>
      </c>
    </row>
    <row r="10" spans="2:22" ht="30.75" thickBot="1" x14ac:dyDescent="0.3">
      <c r="B10" s="13"/>
      <c r="C10" s="87" t="s">
        <v>631</v>
      </c>
      <c r="D10" s="64" t="s">
        <v>13</v>
      </c>
      <c r="E10"/>
      <c r="F10" s="139"/>
      <c r="G10" s="140"/>
      <c r="H10" s="14"/>
    </row>
    <row r="11" spans="2:22" ht="15.75" thickBot="1" x14ac:dyDescent="0.3">
      <c r="B11" s="13"/>
      <c r="D11"/>
      <c r="E11"/>
      <c r="F11" s="75" t="s">
        <v>165</v>
      </c>
      <c r="G11" s="76" t="s">
        <v>12</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26" sqref="F26"/>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8</v>
      </c>
      <c r="D6" s="125"/>
      <c r="E6" s="22"/>
      <c r="F6"/>
      <c r="G6"/>
      <c r="H6" s="25"/>
    </row>
    <row r="7" spans="2:22" x14ac:dyDescent="0.25">
      <c r="B7" s="13"/>
      <c r="C7" s="1" t="s">
        <v>136</v>
      </c>
      <c r="F7" s="47" t="s">
        <v>86</v>
      </c>
      <c r="G7"/>
      <c r="H7" s="14"/>
      <c r="T7" s="1" t="s">
        <v>12</v>
      </c>
    </row>
    <row r="8" spans="2:22" x14ac:dyDescent="0.25">
      <c r="B8" s="13"/>
      <c r="C8" s="20" t="s">
        <v>30</v>
      </c>
      <c r="D8" s="20" t="s">
        <v>23</v>
      </c>
      <c r="E8"/>
      <c r="F8" s="131" t="s">
        <v>14</v>
      </c>
      <c r="G8" s="108"/>
      <c r="H8" s="14"/>
      <c r="T8" s="1" t="s">
        <v>13</v>
      </c>
    </row>
    <row r="9" spans="2:22" x14ac:dyDescent="0.25">
      <c r="B9" s="13"/>
      <c r="C9" s="18" t="s">
        <v>161</v>
      </c>
      <c r="D9" s="64" t="s">
        <v>13</v>
      </c>
      <c r="E9"/>
      <c r="F9" s="109"/>
      <c r="G9" s="111"/>
      <c r="H9" s="14"/>
      <c r="T9" s="1" t="s">
        <v>14</v>
      </c>
    </row>
    <row r="10" spans="2:22" ht="15.75" thickBot="1" x14ac:dyDescent="0.3">
      <c r="B10" s="13"/>
      <c r="C10" s="18" t="s">
        <v>623</v>
      </c>
      <c r="D10" s="64" t="s">
        <v>13</v>
      </c>
      <c r="E10"/>
      <c r="F10" s="132"/>
      <c r="G10" s="134"/>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topLeftCell="A11" zoomScale="96" zoomScaleNormal="96" workbookViewId="0">
      <selection activeCell="H39" sqref="H3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7" t="s">
        <v>10</v>
      </c>
      <c r="C2" s="147"/>
      <c r="D2" s="147"/>
      <c r="E2" s="147"/>
      <c r="F2" s="147"/>
      <c r="G2" s="147"/>
      <c r="H2" s="37"/>
      <c r="I2" s="37"/>
      <c r="J2" s="37"/>
      <c r="K2" s="37"/>
      <c r="L2" s="37"/>
    </row>
    <row r="3" spans="2:20" ht="18.75" x14ac:dyDescent="0.3">
      <c r="B3" s="147" t="s">
        <v>11</v>
      </c>
      <c r="C3" s="147"/>
      <c r="D3" s="147"/>
      <c r="E3" s="147"/>
      <c r="F3" s="147"/>
      <c r="G3" s="147"/>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41" t="s">
        <v>457</v>
      </c>
      <c r="D5" s="142"/>
      <c r="E5" s="142"/>
      <c r="F5" s="142"/>
      <c r="G5" s="143"/>
    </row>
    <row r="6" spans="2:20" ht="15.75" thickBot="1" x14ac:dyDescent="0.3">
      <c r="B6" t="s">
        <v>152</v>
      </c>
      <c r="C6" s="144" t="s">
        <v>649</v>
      </c>
      <c r="D6" s="145"/>
      <c r="E6" s="145"/>
      <c r="F6" s="145"/>
      <c r="G6" s="146"/>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5</v>
      </c>
      <c r="T9" s="1" t="s">
        <v>14</v>
      </c>
    </row>
    <row r="10" spans="2:20" x14ac:dyDescent="0.25">
      <c r="B10" s="35" t="s">
        <v>38</v>
      </c>
      <c r="C10" s="68">
        <f>+ABOGADOS!$D$12+SUM(USUARIOS!I12:I17)</f>
        <v>9</v>
      </c>
      <c r="E10" s="35" t="s">
        <v>43</v>
      </c>
      <c r="F10" s="69">
        <f>IFERROR(PREJUDICIALES!$D$11/PREJUDICIALES!$D$10,"")</f>
        <v>1.6666666666666667</v>
      </c>
    </row>
    <row r="11" spans="2:20" x14ac:dyDescent="0.25">
      <c r="B11" s="35" t="s">
        <v>9</v>
      </c>
      <c r="C11" s="68" t="s">
        <v>99</v>
      </c>
      <c r="E11" s="35" t="s">
        <v>46</v>
      </c>
      <c r="F11" s="69">
        <f>IFERROR(PREJUDICIALES!$G$13/PREJUDICIALES!$V$3,"")</f>
        <v>0</v>
      </c>
    </row>
    <row r="12" spans="2:20" x14ac:dyDescent="0.25">
      <c r="B12" s="35" t="s">
        <v>39</v>
      </c>
      <c r="C12" s="69">
        <f>IFERROR((ABOGADOS!$H$17+ABOGADOS!$H$18+ABOGADOS!$H$19*0.5)/ABOGADOS!D12,"")</f>
        <v>1</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No</v>
      </c>
    </row>
    <row r="19" spans="2:6" x14ac:dyDescent="0.25">
      <c r="B19" s="35" t="s">
        <v>41</v>
      </c>
      <c r="C19" s="68">
        <f>+JUDICIALES!$D$12</f>
        <v>37</v>
      </c>
      <c r="E19" s="35" t="s">
        <v>150</v>
      </c>
      <c r="F19" s="68" t="str">
        <f>+IF(PAGOS!D9="No","No aplica","Si")</f>
        <v>No aplica</v>
      </c>
    </row>
    <row r="20" spans="2:6" x14ac:dyDescent="0.25">
      <c r="B20" s="35" t="s">
        <v>43</v>
      </c>
      <c r="C20" s="69">
        <f>IFERROR(JUDICIALES!$D$12/JUDICIALES!$D$11,"")</f>
        <v>0.97368421052631582</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12.333333333333334</v>
      </c>
      <c r="E22" s="35" t="s">
        <v>635</v>
      </c>
      <c r="F22" s="68" t="str">
        <f>+IF('COMITES DE CONCILIACION'!D9="No","No","Si")</f>
        <v>No</v>
      </c>
    </row>
    <row r="23" spans="2:6" x14ac:dyDescent="0.25">
      <c r="B23" s="35" t="s">
        <v>154</v>
      </c>
      <c r="C23" s="69">
        <f>IFERROR(1-(JUDICIALES!$H$22+JUDICIALES!$H$23+JUDICIALES!$H$24)/(JUDICIALES!$G$22+JUDICIALES!$G$23+JUDICIALES!$G$24),"")</f>
        <v>0</v>
      </c>
      <c r="E23" s="35" t="s">
        <v>634</v>
      </c>
      <c r="F23" s="68" t="str">
        <f>+IF('COMITES DE CONCILIACION'!D10="No","No","Si")</f>
        <v>No</v>
      </c>
    </row>
    <row r="24" spans="2:6" ht="15.75" thickBot="1" x14ac:dyDescent="0.3"/>
    <row r="25" spans="2:6" x14ac:dyDescent="0.25">
      <c r="B25" s="2" t="s">
        <v>178</v>
      </c>
      <c r="C25" s="3"/>
      <c r="D25" s="3"/>
      <c r="E25" s="3"/>
      <c r="F25" s="4"/>
    </row>
    <row r="26" spans="2:6" x14ac:dyDescent="0.25">
      <c r="B26" s="106" t="s">
        <v>650</v>
      </c>
      <c r="C26" s="107"/>
      <c r="D26" s="107"/>
      <c r="E26" s="107"/>
      <c r="F26" s="108"/>
    </row>
    <row r="27" spans="2:6" x14ac:dyDescent="0.25">
      <c r="B27" s="109"/>
      <c r="C27" s="110"/>
      <c r="D27" s="110"/>
      <c r="E27" s="110"/>
      <c r="F27" s="111"/>
    </row>
    <row r="28" spans="2:6" x14ac:dyDescent="0.25">
      <c r="B28" s="109"/>
      <c r="C28" s="110"/>
      <c r="D28" s="110"/>
      <c r="E28" s="110"/>
      <c r="F28" s="111"/>
    </row>
    <row r="29" spans="2:6" ht="15.75" thickBot="1" x14ac:dyDescent="0.3">
      <c r="B29" s="132"/>
      <c r="C29" s="133"/>
      <c r="D29" s="133"/>
      <c r="E29" s="133"/>
      <c r="F29" s="134"/>
    </row>
    <row r="30" spans="2:6" ht="15.75" thickBot="1" x14ac:dyDescent="0.3">
      <c r="B30" s="75" t="s">
        <v>180</v>
      </c>
      <c r="C30" s="76" t="s">
        <v>12</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1000" yWindow="61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000" yWindow="61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Andrea Del Pilar Castillo Cáceres</cp:lastModifiedBy>
  <dcterms:created xsi:type="dcterms:W3CDTF">2020-06-25T21:16:25Z</dcterms:created>
  <dcterms:modified xsi:type="dcterms:W3CDTF">2024-03-21T22:31:05Z</dcterms:modified>
</cp:coreProperties>
</file>